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narnem\Desktop\"/>
    </mc:Choice>
  </mc:AlternateContent>
  <bookViews>
    <workbookView xWindow="0" yWindow="0" windowWidth="19200" windowHeight="7300" tabRatio="790" activeTab="4"/>
  </bookViews>
  <sheets>
    <sheet name="Important Disclosures" sheetId="10" r:id="rId1"/>
    <sheet name="GAAP Cons Statement of Oper" sheetId="9" r:id="rId2"/>
    <sheet name="GAAP to non-GAAP-quarterly" sheetId="1" r:id="rId3"/>
    <sheet name="Recon of Free Cash Flow" sheetId="7" r:id="rId4"/>
    <sheet name="Geogr Segment Rev" sheetId="8"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9" l="1"/>
  <c r="B13" i="9"/>
  <c r="C13" i="9"/>
  <c r="D13" i="9"/>
  <c r="E13" i="9"/>
  <c r="F13" i="9"/>
  <c r="G13" i="9"/>
  <c r="H13" i="9"/>
  <c r="H14" i="9" s="1"/>
  <c r="H18" i="9" s="1"/>
  <c r="I13" i="9"/>
  <c r="J13" i="9"/>
  <c r="K13" i="9"/>
  <c r="L13" i="9"/>
  <c r="F14" i="9"/>
  <c r="F18" i="9" s="1"/>
  <c r="F20" i="9" s="1"/>
  <c r="B8" i="9"/>
  <c r="C8" i="9"/>
  <c r="D8" i="9"/>
  <c r="E8" i="9"/>
  <c r="F8" i="9"/>
  <c r="G8" i="9"/>
  <c r="H8" i="9"/>
  <c r="I8" i="9"/>
  <c r="J8" i="9"/>
  <c r="K8" i="9"/>
  <c r="L8" i="9"/>
  <c r="L14" i="9" s="1"/>
  <c r="L18" i="9" s="1"/>
  <c r="L20" i="9" s="1"/>
  <c r="M20" i="9"/>
  <c r="M18" i="9"/>
  <c r="B14" i="9" l="1"/>
  <c r="B18" i="9" s="1"/>
  <c r="B20" i="9" s="1"/>
  <c r="C14" i="9"/>
  <c r="C18" i="9" s="1"/>
  <c r="C20" i="9" s="1"/>
  <c r="D14" i="9"/>
  <c r="D18" i="9" s="1"/>
  <c r="D20" i="9" s="1"/>
  <c r="I14" i="9"/>
  <c r="I18" i="9" s="1"/>
  <c r="I20" i="9" s="1"/>
  <c r="K14" i="9"/>
  <c r="K18" i="9" s="1"/>
  <c r="K20" i="9" s="1"/>
  <c r="E14" i="9"/>
  <c r="E18" i="9" s="1"/>
  <c r="E20" i="9" s="1"/>
  <c r="J14" i="9"/>
  <c r="J18" i="9" s="1"/>
  <c r="J20" i="9" s="1"/>
  <c r="G14" i="9"/>
  <c r="G18" i="9" s="1"/>
  <c r="G20" i="9" s="1"/>
  <c r="M14" i="9"/>
  <c r="M13" i="9"/>
  <c r="M8" i="9"/>
  <c r="K18" i="1" l="1"/>
  <c r="AN27" i="1"/>
  <c r="AN26" i="1"/>
  <c r="AJ27" i="1"/>
  <c r="AJ26" i="1"/>
  <c r="AF27" i="1"/>
  <c r="AF26" i="1"/>
  <c r="AB27" i="1"/>
  <c r="AB26" i="1"/>
  <c r="P27" i="1"/>
  <c r="P26" i="1"/>
  <c r="L27" i="1"/>
  <c r="L26" i="1"/>
  <c r="X26" i="1" l="1"/>
  <c r="X27" i="1"/>
  <c r="V26" i="1"/>
  <c r="H27" i="1"/>
  <c r="H26" i="1"/>
  <c r="T27" i="1"/>
  <c r="T26" i="1"/>
  <c r="D27" i="1"/>
  <c r="D26" i="1"/>
  <c r="M25" i="8" l="1"/>
  <c r="M18" i="8"/>
  <c r="M11" i="8"/>
  <c r="M7" i="7"/>
  <c r="D24" i="1"/>
  <c r="D19" i="1"/>
  <c r="D17" i="1"/>
  <c r="D15" i="1"/>
  <c r="D12" i="1"/>
  <c r="D11" i="1"/>
  <c r="D10" i="1"/>
  <c r="D8" i="1"/>
  <c r="D7" i="1"/>
  <c r="D6" i="1"/>
  <c r="B18" i="1"/>
  <c r="B20" i="1" s="1"/>
  <c r="B21" i="1" s="1"/>
  <c r="C13" i="1"/>
  <c r="C14" i="1" s="1"/>
  <c r="B13" i="1"/>
  <c r="B14" i="1" s="1"/>
  <c r="C8" i="1"/>
  <c r="B8" i="1"/>
  <c r="D14" i="1" l="1"/>
  <c r="C18" i="1"/>
  <c r="D13" i="1"/>
  <c r="K6" i="7"/>
  <c r="K5" i="7"/>
  <c r="F6" i="7"/>
  <c r="F5" i="7"/>
  <c r="C20" i="1" l="1"/>
  <c r="D20" i="1" s="1"/>
  <c r="D21" i="1" s="1"/>
  <c r="D18" i="1"/>
  <c r="L7" i="7"/>
  <c r="K7" i="7"/>
  <c r="I7" i="7"/>
  <c r="H7" i="7"/>
  <c r="G7" i="7"/>
  <c r="F7" i="7"/>
  <c r="E7" i="7"/>
  <c r="D7" i="7"/>
  <c r="C7" i="7"/>
  <c r="B7" i="7"/>
  <c r="J7" i="7"/>
  <c r="L25" i="8"/>
  <c r="K25" i="8"/>
  <c r="J25" i="8"/>
  <c r="I25" i="8"/>
  <c r="H25" i="8"/>
  <c r="G25" i="8"/>
  <c r="F25" i="8"/>
  <c r="E25" i="8"/>
  <c r="D25" i="8"/>
  <c r="C25" i="8"/>
  <c r="B25" i="8"/>
  <c r="L18" i="8"/>
  <c r="K18" i="8"/>
  <c r="J18" i="8"/>
  <c r="I18" i="8"/>
  <c r="H18" i="8"/>
  <c r="G18" i="8"/>
  <c r="F18" i="8"/>
  <c r="E18" i="8"/>
  <c r="D18" i="8"/>
  <c r="C18" i="8"/>
  <c r="B18" i="8"/>
  <c r="L11" i="8"/>
  <c r="K11" i="8"/>
  <c r="J11" i="8"/>
  <c r="I11" i="8"/>
  <c r="H11" i="8"/>
  <c r="G11" i="8"/>
  <c r="F11" i="8"/>
  <c r="E11" i="8"/>
  <c r="D11" i="8"/>
  <c r="C11" i="8"/>
  <c r="B11" i="8"/>
  <c r="AM13" i="1" l="1"/>
  <c r="AL13" i="1"/>
  <c r="AI13" i="1"/>
  <c r="AI14" i="1" s="1"/>
  <c r="AI18" i="1" s="1"/>
  <c r="AI20" i="1" s="1"/>
  <c r="AH13" i="1"/>
  <c r="AE13" i="1"/>
  <c r="AE14" i="1" s="1"/>
  <c r="AE18" i="1" s="1"/>
  <c r="AE20" i="1" s="1"/>
  <c r="AD13" i="1"/>
  <c r="AM8" i="1"/>
  <c r="AL8" i="1"/>
  <c r="AN8" i="1" s="1"/>
  <c r="AI8" i="1"/>
  <c r="AH8" i="1"/>
  <c r="AE8" i="1"/>
  <c r="AD8" i="1"/>
  <c r="AN24" i="1"/>
  <c r="AN19" i="1"/>
  <c r="AN17" i="1"/>
  <c r="AN15" i="1"/>
  <c r="AN12" i="1"/>
  <c r="AN11" i="1"/>
  <c r="AN10" i="1"/>
  <c r="AN7" i="1"/>
  <c r="AN6" i="1"/>
  <c r="AJ24" i="1"/>
  <c r="AJ19" i="1"/>
  <c r="AJ17" i="1"/>
  <c r="AJ15" i="1"/>
  <c r="AJ12" i="1"/>
  <c r="AJ11" i="1"/>
  <c r="AJ10" i="1"/>
  <c r="AJ7" i="1"/>
  <c r="AJ6" i="1"/>
  <c r="AF24" i="1"/>
  <c r="AF19" i="1"/>
  <c r="AF17" i="1"/>
  <c r="AF15" i="1"/>
  <c r="AF12" i="1"/>
  <c r="AF11" i="1"/>
  <c r="AF10" i="1"/>
  <c r="AF7" i="1"/>
  <c r="AF6" i="1"/>
  <c r="AF8" i="1" l="1"/>
  <c r="AH14" i="1"/>
  <c r="AH18" i="1" s="1"/>
  <c r="AH20" i="1" s="1"/>
  <c r="AH21" i="1" s="1"/>
  <c r="AM14" i="1"/>
  <c r="AM18" i="1" s="1"/>
  <c r="AM20" i="1" s="1"/>
  <c r="AN13" i="1"/>
  <c r="AL14" i="1"/>
  <c r="AJ14" i="1"/>
  <c r="AJ8" i="1"/>
  <c r="AJ13" i="1"/>
  <c r="AF13" i="1"/>
  <c r="AD14" i="1"/>
  <c r="S13" i="1"/>
  <c r="R13" i="1"/>
  <c r="S8" i="1"/>
  <c r="R8" i="1"/>
  <c r="T24" i="1"/>
  <c r="T19" i="1"/>
  <c r="T17" i="1"/>
  <c r="T15" i="1"/>
  <c r="T12" i="1"/>
  <c r="T11" i="1"/>
  <c r="T10" i="1"/>
  <c r="T7" i="1"/>
  <c r="T6" i="1"/>
  <c r="P24" i="1"/>
  <c r="P19" i="1"/>
  <c r="P17" i="1"/>
  <c r="P15" i="1"/>
  <c r="P12" i="1"/>
  <c r="P11" i="1"/>
  <c r="P10" i="1"/>
  <c r="P7" i="1"/>
  <c r="P6" i="1"/>
  <c r="O13" i="1"/>
  <c r="N13" i="1"/>
  <c r="O8" i="1"/>
  <c r="N8" i="1"/>
  <c r="P8" i="1" s="1"/>
  <c r="AA13" i="1"/>
  <c r="Z13" i="1"/>
  <c r="AA8" i="1"/>
  <c r="Z8" i="1"/>
  <c r="AB24" i="1"/>
  <c r="AB19" i="1"/>
  <c r="AB17" i="1"/>
  <c r="AB15" i="1"/>
  <c r="AB12" i="1"/>
  <c r="AB11" i="1"/>
  <c r="AB10" i="1"/>
  <c r="AB7" i="1"/>
  <c r="AB6" i="1"/>
  <c r="K13" i="1"/>
  <c r="J13" i="1"/>
  <c r="K8" i="1"/>
  <c r="J8" i="1"/>
  <c r="L24" i="1"/>
  <c r="L19" i="1"/>
  <c r="L17" i="1"/>
  <c r="L15" i="1"/>
  <c r="L12" i="1"/>
  <c r="L11" i="1"/>
  <c r="L10" i="1"/>
  <c r="L7" i="1"/>
  <c r="L6" i="1"/>
  <c r="X24" i="1"/>
  <c r="X19" i="1"/>
  <c r="X17" i="1"/>
  <c r="X15" i="1"/>
  <c r="X12" i="1"/>
  <c r="X11" i="1"/>
  <c r="X10" i="1"/>
  <c r="X8" i="1"/>
  <c r="X7" i="1"/>
  <c r="X6" i="1"/>
  <c r="W8" i="1"/>
  <c r="W13" i="1"/>
  <c r="V13" i="1"/>
  <c r="X13" i="1" s="1"/>
  <c r="V8" i="1"/>
  <c r="H24" i="1"/>
  <c r="H19" i="1"/>
  <c r="H17" i="1"/>
  <c r="H15" i="1"/>
  <c r="H12" i="1"/>
  <c r="H11" i="1"/>
  <c r="H10" i="1"/>
  <c r="H7" i="1"/>
  <c r="G8" i="1"/>
  <c r="H8" i="1" s="1"/>
  <c r="G13" i="1"/>
  <c r="F13" i="1"/>
  <c r="F8" i="1"/>
  <c r="H6" i="1"/>
  <c r="K14" i="1" l="1"/>
  <c r="K20" i="1" s="1"/>
  <c r="N14" i="1"/>
  <c r="P13" i="1"/>
  <c r="T13" i="1"/>
  <c r="S14" i="1"/>
  <c r="T8" i="1"/>
  <c r="AN14" i="1"/>
  <c r="AL18" i="1"/>
  <c r="AJ20" i="1"/>
  <c r="AJ21" i="1" s="1"/>
  <c r="AJ18" i="1"/>
  <c r="AF14" i="1"/>
  <c r="AD18" i="1"/>
  <c r="R14" i="1"/>
  <c r="R18" i="1" s="1"/>
  <c r="O14" i="1"/>
  <c r="O18" i="1" s="1"/>
  <c r="O20" i="1" s="1"/>
  <c r="AA14" i="1"/>
  <c r="AA18" i="1" s="1"/>
  <c r="AA20" i="1" s="1"/>
  <c r="AB8" i="1"/>
  <c r="Z14" i="1"/>
  <c r="AB13" i="1"/>
  <c r="L8" i="1"/>
  <c r="J14" i="1"/>
  <c r="L13" i="1"/>
  <c r="H13" i="1"/>
  <c r="G14" i="1"/>
  <c r="G18" i="1" s="1"/>
  <c r="G20" i="1" s="1"/>
  <c r="W14" i="1"/>
  <c r="W18" i="1" s="1"/>
  <c r="V14" i="1"/>
  <c r="F14" i="1"/>
  <c r="L14" i="1" l="1"/>
  <c r="S18" i="1"/>
  <c r="S20" i="1" s="1"/>
  <c r="N18" i="1"/>
  <c r="P14" i="1"/>
  <c r="AL20" i="1"/>
  <c r="AN18" i="1"/>
  <c r="AF18" i="1"/>
  <c r="AD20" i="1"/>
  <c r="T14" i="1"/>
  <c r="AB14" i="1"/>
  <c r="Z18" i="1"/>
  <c r="J18" i="1"/>
  <c r="J20" i="1" s="1"/>
  <c r="V18" i="1"/>
  <c r="X14" i="1"/>
  <c r="F18" i="1"/>
  <c r="H14" i="1"/>
  <c r="W20" i="1"/>
  <c r="P18" i="1" l="1"/>
  <c r="N20" i="1"/>
  <c r="AL21" i="1"/>
  <c r="AN20" i="1"/>
  <c r="AN21" i="1" s="1"/>
  <c r="AD21" i="1"/>
  <c r="AF20" i="1"/>
  <c r="AF21" i="1" s="1"/>
  <c r="T18" i="1"/>
  <c r="R20" i="1"/>
  <c r="AB18" i="1"/>
  <c r="Z20" i="1"/>
  <c r="L18" i="1"/>
  <c r="J21" i="1"/>
  <c r="L20" i="1"/>
  <c r="L21" i="1" s="1"/>
  <c r="X18" i="1"/>
  <c r="V20" i="1"/>
  <c r="F20" i="1"/>
  <c r="H18" i="1"/>
  <c r="N21" i="1" l="1"/>
  <c r="P20" i="1"/>
  <c r="P21" i="1" s="1"/>
  <c r="R21" i="1"/>
  <c r="T20" i="1"/>
  <c r="T21" i="1" s="1"/>
  <c r="Z21" i="1"/>
  <c r="AB20" i="1"/>
  <c r="AB21" i="1" s="1"/>
  <c r="F21" i="1"/>
  <c r="H20" i="1"/>
  <c r="H21" i="1" s="1"/>
  <c r="V21" i="1"/>
  <c r="X20" i="1"/>
  <c r="X21" i="1" s="1"/>
</calcChain>
</file>

<file path=xl/sharedStrings.xml><?xml version="1.0" encoding="utf-8"?>
<sst xmlns="http://schemas.openxmlformats.org/spreadsheetml/2006/main" count="151" uniqueCount="78">
  <si>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</si>
  <si>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</si>
  <si>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</si>
  <si>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</si>
  <si>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</si>
  <si>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</si>
  <si>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</si>
  <si>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</si>
  <si>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</si>
  <si>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</si>
  <si>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</si>
  <si>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Q1 2019</t>
  </si>
  <si>
    <t>Q4 2019</t>
  </si>
  <si>
    <t>Q4 2018</t>
  </si>
  <si>
    <t>Q3 2019</t>
  </si>
  <si>
    <t>Q2 2019</t>
  </si>
  <si>
    <t>Loss on extinguishment of debt</t>
  </si>
  <si>
    <t>COGS (a)</t>
  </si>
  <si>
    <t xml:space="preserve">  Sales and marketing (b)</t>
  </si>
  <si>
    <t xml:space="preserve">  General and administrative (c)</t>
  </si>
  <si>
    <t xml:space="preserve">    Total Operating Expenses</t>
  </si>
  <si>
    <t xml:space="preserve">    Income before Income Taxes</t>
  </si>
  <si>
    <t>Q3 2018</t>
  </si>
  <si>
    <t>Q2 2018</t>
  </si>
  <si>
    <t>Q1 2018</t>
  </si>
  <si>
    <t>Q1</t>
  </si>
  <si>
    <t>Q2</t>
  </si>
  <si>
    <t>Q3</t>
  </si>
  <si>
    <t>Q4</t>
  </si>
  <si>
    <t>DEFINITY</t>
  </si>
  <si>
    <t>TechneLite</t>
  </si>
  <si>
    <t>Other Nuclear</t>
  </si>
  <si>
    <t>Rebates &amp; Allowances</t>
  </si>
  <si>
    <t>Capital expenditures</t>
  </si>
  <si>
    <t>United States</t>
  </si>
  <si>
    <t>U.S. Total</t>
  </si>
  <si>
    <t>International</t>
  </si>
  <si>
    <t>International Total</t>
  </si>
  <si>
    <t>Total</t>
  </si>
  <si>
    <t>Net cash provided by operating activities</t>
  </si>
  <si>
    <t xml:space="preserve">   Free cash flow</t>
  </si>
  <si>
    <t>Q2 2020</t>
  </si>
  <si>
    <t>Wtd Avg Common - basic</t>
  </si>
  <si>
    <t>Depreciation expense</t>
  </si>
  <si>
    <t>Amortization</t>
  </si>
  <si>
    <t>Reconciliation of GAAP to Non-GAAP Financial Measures</t>
  </si>
  <si>
    <t>Lantheus Holdings, Inc.</t>
  </si>
  <si>
    <t>Consolidated Segment Revenues Analysis</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</si>
  <si>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</si>
  <si>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</si>
  <si>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</si>
  <si>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</si>
  <si>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</si>
  <si>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</si>
  <si>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</si>
  <si>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</si>
  <si>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</si>
  <si>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</si>
  <si>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</si>
  <si>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</si>
  <si>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</si>
  <si>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</si>
  <si>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</si>
  <si>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</si>
  <si>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</si>
  <si>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</si>
  <si>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</si>
  <si>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 xml:space="preserve">  Research and development (b)</t>
  </si>
  <si>
    <t>Other Expense (Income) (d)</t>
  </si>
  <si>
    <t>Income tax (benefit) expense (e)</t>
  </si>
  <si>
    <r>
      <t>Wtd Avg Common - diluted</t>
    </r>
    <r>
      <rPr>
        <sz val="11"/>
        <color theme="1"/>
        <rFont val="Calibri"/>
        <family val="2"/>
        <scheme val="minor"/>
      </rPr>
      <t xml:space="preserve"> (f)</t>
    </r>
  </si>
  <si>
    <t>(a) Generally includes stock and incentive plan compensation, amortization of acquired intangible assets, integration costs and impairment of long-lived assets</t>
  </si>
  <si>
    <t>(b) Generally includes stock and incentive plan compensation, strategic collaboration and license costs and integration costs</t>
  </si>
  <si>
    <t>(c) Generally includes stock and incentive plan compensation, acquisition-related costs, integration costs and other non-recurring charges</t>
  </si>
  <si>
    <t>(d) Includes arbitration award (2019 only)</t>
  </si>
  <si>
    <t>(e) The income tax effect of the adjustments between GAAP net income and non-GAAP adjusted net income takes into account the tax treatment and related tax rate that apply to each adustment in the applicable tax jurisdiction</t>
  </si>
  <si>
    <t>(f) Diluted shares may differ from non-GAAP measures as compared to GAAP due to a GAAP net loss position</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</si>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</sst>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0.0%"/>
    <numFmt numFmtId="165" formatCode="0_);\(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4" tint="-0.249977111117893"/>
      <name val="Calibri"/>
      <family val="2"/>
      <scheme val="minor"/>
    </font>
    <font>
      <i/>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0" borderId="0" xfId="0" applyFont="1" applyAlignment="1">
      <alignment horizontal="center"/>
    </xf>
    <xf numFmtId="0" fontId="2" fillId="3" borderId="0" xfId="0" applyFont="1" applyFill="1" applyAlignment="1">
      <alignment horizontal="center"/>
    </xf>
    <xf numFmtId="0" fontId="0" fillId="0" borderId="0" xfId="0" applyFont="1"/>
    <xf numFmtId="38" fontId="5" fillId="0" borderId="0" xfId="0" applyNumberFormat="1" applyFont="1"/>
    <xf numFmtId="164" fontId="0" fillId="0" borderId="0" xfId="2" applyNumberFormat="1" applyFont="1"/>
    <xf numFmtId="37" fontId="5" fillId="0" borderId="0" xfId="0" applyNumberFormat="1" applyFont="1"/>
    <xf numFmtId="164" fontId="0" fillId="0" borderId="0" xfId="0" applyNumberFormat="1"/>
    <xf numFmtId="37" fontId="5" fillId="0" borderId="0" xfId="0" applyNumberFormat="1" applyFont="1" applyAlignment="1">
      <alignment horizontal="right"/>
    </xf>
    <xf numFmtId="0" fontId="6" fillId="0" borderId="0" xfId="0" applyFont="1"/>
    <xf numFmtId="38" fontId="4" fillId="0" borderId="0" xfId="0" applyNumberFormat="1" applyFont="1" applyAlignment="1">
      <alignment horizontal="center"/>
    </xf>
    <xf numFmtId="38" fontId="0" fillId="0" borderId="0" xfId="0" applyNumberFormat="1" applyAlignment="1">
      <alignment horizontal="center"/>
    </xf>
    <xf numFmtId="37" fontId="3" fillId="3" borderId="0" xfId="0" applyNumberFormat="1" applyFont="1" applyFill="1" applyAlignment="1">
      <alignment horizontal="center"/>
    </xf>
    <xf numFmtId="37" fontId="5" fillId="0" borderId="0" xfId="0" applyNumberFormat="1" applyFont="1" applyAlignment="1">
      <alignment horizontal="center"/>
    </xf>
    <xf numFmtId="37" fontId="3" fillId="0" borderId="0" xfId="0" applyNumberFormat="1" applyFont="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0" fontId="2" fillId="0" borderId="0" xfId="0" applyFont="1" applyAlignment="1">
      <alignment horizontal="center"/>
    </xf>
    <xf numFmtId="38" fontId="0" fillId="0" borderId="0" xfId="0" applyNumberFormat="1"/>
    <xf numFmtId="0" fontId="2" fillId="0" borderId="0" xfId="0" applyFont="1" applyAlignment="1">
      <alignment horizontal="center"/>
    </xf>
    <xf numFmtId="37" fontId="0" fillId="0" borderId="0" xfId="0" applyNumberFormat="1"/>
    <xf numFmtId="37" fontId="5" fillId="3" borderId="0" xfId="0" applyNumberFormat="1" applyFont="1" applyFill="1" applyAlignment="1">
      <alignment horizontal="center"/>
    </xf>
    <xf numFmtId="37" fontId="0" fillId="3" borderId="0" xfId="0" applyNumberFormat="1" applyFont="1" applyFill="1" applyAlignment="1">
      <alignment horizontal="center"/>
    </xf>
    <xf numFmtId="0" fontId="2" fillId="0" borderId="0" xfId="0" applyFont="1" applyAlignment="1">
      <alignment horizontal="center"/>
    </xf>
    <xf numFmtId="7" fontId="4" fillId="0" borderId="0" xfId="0" applyNumberFormat="1" applyFont="1"/>
    <xf numFmtId="0" fontId="0" fillId="0" borderId="0" xfId="0" applyAlignment="1">
      <alignment wrapText="1"/>
    </xf>
    <xf numFmtId="165" fontId="7" fillId="0" borderId="0" xfId="0" applyNumberFormat="1" applyFont="1" applyAlignment="1">
      <alignment horizontal="center"/>
    </xf>
    <xf numFmtId="0" fontId="2" fillId="2" borderId="0" xfId="0" applyFont="1" applyFill="1" applyAlignment="1">
      <alignment horizontal="center"/>
    </xf>
    <xf numFmtId="0" fontId="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75" zoomScaleNormal="75" workbookViewId="0"/>
  </sheetViews>
  <sheetFormatPr defaultRowHeight="14.5" x14ac:dyDescent="0.35"/>
  <cols>
    <col min="1" max="1" width="145.1796875" customWidth="1"/>
  </cols>
  <sheetData>
    <row r="2" spans="1:1" ht="130.5" x14ac:dyDescent="0.35">
      <c r="A2" s="33"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zoomScale="75" zoomScaleNormal="75" workbookViewId="0">
      <selection activeCell="B23" sqref="B23"/>
    </sheetView>
  </sheetViews>
  <sheetFormatPr defaultRowHeight="14.5" x14ac:dyDescent="0.35"/>
  <cols>
    <col min="1" max="1" width="42.36328125" customWidth="1"/>
  </cols>
  <sheetData>
    <row r="1" spans="1:13" x14ac:dyDescent="0.35">
      <c r="A1" s="1" t="s">
        <v>46</v>
      </c>
    </row>
    <row r="2" spans="1:13" x14ac:dyDescent="0.35">
      <c r="A2" t="s">
        <v>63</v>
      </c>
    </row>
    <row r="3" spans="1:13" x14ac:dyDescent="0.35">
      <c r="A3" t="s">
        <v>64</v>
      </c>
    </row>
    <row r="4" spans="1:13" x14ac:dyDescent="0.35">
      <c r="B4" s="34">
        <v>2018</v>
      </c>
      <c r="C4" s="34"/>
      <c r="D4" s="34"/>
      <c r="E4" s="34"/>
      <c r="F4" s="34"/>
      <c r="G4" s="35">
        <v>2019</v>
      </c>
      <c r="H4" s="35"/>
      <c r="I4" s="35"/>
      <c r="J4" s="35"/>
      <c r="K4" s="35"/>
      <c r="L4" s="36">
        <v>2020</v>
      </c>
      <c r="M4" s="36"/>
    </row>
    <row r="5" spans="1:13" x14ac:dyDescent="0.35">
      <c r="B5" s="31" t="s">
        <v>25</v>
      </c>
      <c r="C5" s="31" t="s">
        <v>26</v>
      </c>
      <c r="D5" s="31" t="s">
        <v>27</v>
      </c>
      <c r="E5" s="31" t="s">
        <v>28</v>
      </c>
      <c r="F5" s="10">
        <v>2018</v>
      </c>
      <c r="G5" s="31" t="s">
        <v>25</v>
      </c>
      <c r="H5" s="31" t="s">
        <v>26</v>
      </c>
      <c r="I5" s="31" t="s">
        <v>27</v>
      </c>
      <c r="J5" s="31" t="s">
        <v>28</v>
      </c>
      <c r="K5" s="10">
        <v>2019</v>
      </c>
      <c r="L5" s="31" t="s">
        <v>25</v>
      </c>
      <c r="M5" s="31" t="s">
        <v>26</v>
      </c>
    </row>
    <row r="6" spans="1:13" x14ac:dyDescent="0.35">
      <c r="A6" t="s">
        <v>0</v>
      </c>
      <c r="B6" s="6">
        <v>82630</v>
      </c>
      <c r="C6" s="6">
        <v>85573</v>
      </c>
      <c r="D6" s="6">
        <v>88900</v>
      </c>
      <c r="E6" s="6">
        <v>86271</v>
      </c>
      <c r="F6" s="6">
        <v>343374</v>
      </c>
      <c r="G6" s="6">
        <v>86510</v>
      </c>
      <c r="H6" s="6">
        <v>85705</v>
      </c>
      <c r="I6" s="6">
        <v>85776</v>
      </c>
      <c r="J6" s="6">
        <v>89346</v>
      </c>
      <c r="K6" s="6">
        <v>347337</v>
      </c>
      <c r="L6" s="6">
        <v>90704</v>
      </c>
      <c r="M6" s="6">
        <v>66010</v>
      </c>
    </row>
    <row r="7" spans="1:13" x14ac:dyDescent="0.35">
      <c r="A7" t="s">
        <v>48</v>
      </c>
      <c r="B7" s="6">
        <v>40321</v>
      </c>
      <c r="C7" s="6">
        <v>41727</v>
      </c>
      <c r="D7" s="6">
        <v>44015</v>
      </c>
      <c r="E7" s="6">
        <v>42426</v>
      </c>
      <c r="F7" s="6">
        <v>168489</v>
      </c>
      <c r="G7" s="6">
        <v>42426</v>
      </c>
      <c r="H7" s="6">
        <v>41132</v>
      </c>
      <c r="I7" s="6">
        <v>44187</v>
      </c>
      <c r="J7" s="6">
        <v>44781</v>
      </c>
      <c r="K7" s="6">
        <v>172526</v>
      </c>
      <c r="L7" s="6">
        <v>52702</v>
      </c>
      <c r="M7" s="6">
        <v>40162</v>
      </c>
    </row>
    <row r="8" spans="1:13" x14ac:dyDescent="0.35">
      <c r="A8" t="s">
        <v>1</v>
      </c>
      <c r="B8" s="7">
        <f t="shared" ref="B8:L8" si="0">+B6-B7</f>
        <v>42309</v>
      </c>
      <c r="C8" s="7">
        <f t="shared" si="0"/>
        <v>43846</v>
      </c>
      <c r="D8" s="7">
        <f t="shared" si="0"/>
        <v>44885</v>
      </c>
      <c r="E8" s="7">
        <f t="shared" si="0"/>
        <v>43845</v>
      </c>
      <c r="F8" s="7">
        <f t="shared" si="0"/>
        <v>174885</v>
      </c>
      <c r="G8" s="7">
        <f t="shared" si="0"/>
        <v>44084</v>
      </c>
      <c r="H8" s="7">
        <f t="shared" si="0"/>
        <v>44573</v>
      </c>
      <c r="I8" s="7">
        <f t="shared" si="0"/>
        <v>41589</v>
      </c>
      <c r="J8" s="7">
        <f t="shared" si="0"/>
        <v>44565</v>
      </c>
      <c r="K8" s="7">
        <f t="shared" si="0"/>
        <v>174811</v>
      </c>
      <c r="L8" s="7">
        <f t="shared" si="0"/>
        <v>38002</v>
      </c>
      <c r="M8" s="7">
        <f>+M6-M7</f>
        <v>25848</v>
      </c>
    </row>
    <row r="9" spans="1:13" x14ac:dyDescent="0.35">
      <c r="A9" t="s">
        <v>2</v>
      </c>
      <c r="B9" s="6"/>
      <c r="C9" s="6"/>
      <c r="D9" s="6"/>
      <c r="E9" s="6"/>
      <c r="F9" s="6"/>
      <c r="G9" s="6"/>
      <c r="H9" s="6"/>
      <c r="I9" s="6"/>
      <c r="J9" s="6"/>
      <c r="K9" s="6"/>
      <c r="L9" s="6"/>
      <c r="M9" s="6"/>
    </row>
    <row r="10" spans="1:13" x14ac:dyDescent="0.35">
      <c r="A10" t="s">
        <v>49</v>
      </c>
      <c r="B10" s="6">
        <v>10640</v>
      </c>
      <c r="C10" s="6">
        <v>12130</v>
      </c>
      <c r="D10" s="6">
        <v>10478</v>
      </c>
      <c r="E10" s="6">
        <v>9911</v>
      </c>
      <c r="F10" s="6">
        <v>43159</v>
      </c>
      <c r="G10" s="6">
        <v>10397</v>
      </c>
      <c r="H10" s="6">
        <v>10948</v>
      </c>
      <c r="I10" s="6">
        <v>10151</v>
      </c>
      <c r="J10" s="6">
        <v>10392</v>
      </c>
      <c r="K10" s="6">
        <v>41888</v>
      </c>
      <c r="L10" s="6">
        <v>10130</v>
      </c>
      <c r="M10" s="6">
        <v>6305</v>
      </c>
    </row>
    <row r="11" spans="1:13" x14ac:dyDescent="0.35">
      <c r="A11" t="s">
        <v>50</v>
      </c>
      <c r="B11" s="6">
        <v>12543</v>
      </c>
      <c r="C11" s="6">
        <v>11575</v>
      </c>
      <c r="D11" s="6">
        <v>13609</v>
      </c>
      <c r="E11" s="6">
        <v>12440</v>
      </c>
      <c r="F11" s="6">
        <v>50167</v>
      </c>
      <c r="G11" s="6">
        <v>12589</v>
      </c>
      <c r="H11" s="6">
        <v>13293</v>
      </c>
      <c r="I11" s="6">
        <v>18061</v>
      </c>
      <c r="J11" s="6">
        <v>17301</v>
      </c>
      <c r="K11" s="6">
        <v>61244</v>
      </c>
      <c r="L11" s="6">
        <v>16699</v>
      </c>
      <c r="M11" s="6">
        <v>20670</v>
      </c>
    </row>
    <row r="12" spans="1:13" x14ac:dyDescent="0.35">
      <c r="A12" t="s">
        <v>51</v>
      </c>
      <c r="B12" s="6">
        <v>3989</v>
      </c>
      <c r="C12" s="6">
        <v>4215</v>
      </c>
      <c r="D12" s="6">
        <v>4316</v>
      </c>
      <c r="E12" s="6">
        <v>4551</v>
      </c>
      <c r="F12" s="6">
        <v>17071</v>
      </c>
      <c r="G12" s="6">
        <v>4929</v>
      </c>
      <c r="H12" s="6">
        <v>5795</v>
      </c>
      <c r="I12" s="6">
        <v>4860</v>
      </c>
      <c r="J12" s="6">
        <v>4434</v>
      </c>
      <c r="K12" s="6">
        <v>20018</v>
      </c>
      <c r="L12" s="6">
        <v>4048</v>
      </c>
      <c r="M12" s="6">
        <v>4418</v>
      </c>
    </row>
    <row r="13" spans="1:13" x14ac:dyDescent="0.35">
      <c r="A13" t="s">
        <v>52</v>
      </c>
      <c r="B13" s="7">
        <f t="shared" ref="B13:L13" si="1">+B10+B11+B12</f>
        <v>27172</v>
      </c>
      <c r="C13" s="7">
        <f t="shared" si="1"/>
        <v>27920</v>
      </c>
      <c r="D13" s="7">
        <f t="shared" si="1"/>
        <v>28403</v>
      </c>
      <c r="E13" s="7">
        <f t="shared" si="1"/>
        <v>26902</v>
      </c>
      <c r="F13" s="7">
        <f t="shared" si="1"/>
        <v>110397</v>
      </c>
      <c r="G13" s="7">
        <f t="shared" si="1"/>
        <v>27915</v>
      </c>
      <c r="H13" s="7">
        <f t="shared" si="1"/>
        <v>30036</v>
      </c>
      <c r="I13" s="7">
        <f t="shared" si="1"/>
        <v>33072</v>
      </c>
      <c r="J13" s="7">
        <f t="shared" si="1"/>
        <v>32127</v>
      </c>
      <c r="K13" s="7">
        <f t="shared" si="1"/>
        <v>123150</v>
      </c>
      <c r="L13" s="7">
        <f t="shared" si="1"/>
        <v>30877</v>
      </c>
      <c r="M13" s="7">
        <f>+M10+M11+M12</f>
        <v>31393</v>
      </c>
    </row>
    <row r="14" spans="1:13" x14ac:dyDescent="0.35">
      <c r="A14" t="s">
        <v>53</v>
      </c>
      <c r="B14" s="7">
        <f t="shared" ref="B14:L14" si="2">+B8-B13</f>
        <v>15137</v>
      </c>
      <c r="C14" s="7">
        <f t="shared" si="2"/>
        <v>15926</v>
      </c>
      <c r="D14" s="7">
        <f t="shared" si="2"/>
        <v>16482</v>
      </c>
      <c r="E14" s="7">
        <f t="shared" si="2"/>
        <v>16943</v>
      </c>
      <c r="F14" s="7">
        <f t="shared" si="2"/>
        <v>64488</v>
      </c>
      <c r="G14" s="7">
        <f t="shared" si="2"/>
        <v>16169</v>
      </c>
      <c r="H14" s="7">
        <f t="shared" si="2"/>
        <v>14537</v>
      </c>
      <c r="I14" s="7">
        <f t="shared" si="2"/>
        <v>8517</v>
      </c>
      <c r="J14" s="7">
        <f t="shared" si="2"/>
        <v>12438</v>
      </c>
      <c r="K14" s="7">
        <f t="shared" si="2"/>
        <v>51661</v>
      </c>
      <c r="L14" s="7">
        <f t="shared" si="2"/>
        <v>7125</v>
      </c>
      <c r="M14" s="7">
        <f>+M8-M13</f>
        <v>-5545</v>
      </c>
    </row>
    <row r="15" spans="1:13" x14ac:dyDescent="0.35">
      <c r="A15" t="s">
        <v>54</v>
      </c>
      <c r="B15" s="6">
        <v>4050</v>
      </c>
      <c r="C15" s="6">
        <v>4298</v>
      </c>
      <c r="D15" s="6">
        <v>4446</v>
      </c>
      <c r="E15" s="6">
        <v>4611</v>
      </c>
      <c r="F15" s="6">
        <v>17405</v>
      </c>
      <c r="G15" s="6">
        <v>4592</v>
      </c>
      <c r="H15" s="6">
        <v>4543</v>
      </c>
      <c r="I15" s="6">
        <v>2356</v>
      </c>
      <c r="J15" s="6">
        <v>2126</v>
      </c>
      <c r="K15" s="6">
        <v>13617</v>
      </c>
      <c r="L15" s="6">
        <v>1946</v>
      </c>
      <c r="M15" s="6">
        <v>1914</v>
      </c>
    </row>
    <row r="16" spans="1:13" x14ac:dyDescent="0.35">
      <c r="A16" t="s">
        <v>16</v>
      </c>
      <c r="B16" s="6">
        <v>0</v>
      </c>
      <c r="C16" s="6">
        <v>0</v>
      </c>
      <c r="D16" s="6">
        <v>0</v>
      </c>
      <c r="E16" s="6">
        <v>0</v>
      </c>
      <c r="F16" s="6">
        <v>0</v>
      </c>
      <c r="G16" s="6">
        <v>0</v>
      </c>
      <c r="H16" s="6">
        <v>3196</v>
      </c>
      <c r="I16" s="6">
        <v>0</v>
      </c>
      <c r="J16" s="6">
        <v>0</v>
      </c>
      <c r="K16" s="6">
        <v>3196</v>
      </c>
      <c r="L16" s="6">
        <v>0</v>
      </c>
      <c r="M16" s="6">
        <v>0</v>
      </c>
    </row>
    <row r="17" spans="1:13" x14ac:dyDescent="0.35">
      <c r="A17" t="s">
        <v>55</v>
      </c>
      <c r="B17" s="6">
        <v>-920</v>
      </c>
      <c r="C17" s="6">
        <v>-336</v>
      </c>
      <c r="D17" s="6">
        <v>-799</v>
      </c>
      <c r="E17" s="6">
        <v>-410</v>
      </c>
      <c r="F17" s="6">
        <v>-2465</v>
      </c>
      <c r="G17" s="6">
        <v>-1187</v>
      </c>
      <c r="H17" s="6">
        <v>-1312</v>
      </c>
      <c r="I17" s="6">
        <v>804</v>
      </c>
      <c r="J17" s="6">
        <v>7916</v>
      </c>
      <c r="K17" s="6">
        <v>6221</v>
      </c>
      <c r="L17" s="6">
        <v>-350</v>
      </c>
      <c r="M17" s="6">
        <v>-756</v>
      </c>
    </row>
    <row r="18" spans="1:13" x14ac:dyDescent="0.35">
      <c r="A18" t="s">
        <v>56</v>
      </c>
      <c r="B18" s="7">
        <f t="shared" ref="B18:L18" si="3">+B14-B15-B16-B17</f>
        <v>12007</v>
      </c>
      <c r="C18" s="7">
        <f t="shared" si="3"/>
        <v>11964</v>
      </c>
      <c r="D18" s="7">
        <f t="shared" si="3"/>
        <v>12835</v>
      </c>
      <c r="E18" s="7">
        <f t="shared" si="3"/>
        <v>12742</v>
      </c>
      <c r="F18" s="7">
        <f t="shared" si="3"/>
        <v>49548</v>
      </c>
      <c r="G18" s="7">
        <f t="shared" si="3"/>
        <v>12764</v>
      </c>
      <c r="H18" s="7">
        <f t="shared" si="3"/>
        <v>8110</v>
      </c>
      <c r="I18" s="7">
        <f t="shared" si="3"/>
        <v>5357</v>
      </c>
      <c r="J18" s="7">
        <f t="shared" si="3"/>
        <v>2396</v>
      </c>
      <c r="K18" s="7">
        <f t="shared" si="3"/>
        <v>28627</v>
      </c>
      <c r="L18" s="7">
        <f t="shared" si="3"/>
        <v>5529</v>
      </c>
      <c r="M18" s="7">
        <f>+M14-M15-M16-M17</f>
        <v>-6703</v>
      </c>
    </row>
    <row r="19" spans="1:13" x14ac:dyDescent="0.35">
      <c r="A19" t="s">
        <v>57</v>
      </c>
      <c r="B19" s="6">
        <v>3796</v>
      </c>
      <c r="C19" s="6">
        <v>2219</v>
      </c>
      <c r="D19" s="6">
        <v>3566</v>
      </c>
      <c r="E19" s="6">
        <v>-551</v>
      </c>
      <c r="F19" s="6">
        <v>9030</v>
      </c>
      <c r="G19" s="6">
        <v>2815</v>
      </c>
      <c r="H19" s="6">
        <v>1698</v>
      </c>
      <c r="I19" s="6">
        <v>501</v>
      </c>
      <c r="J19" s="6">
        <v>-8054</v>
      </c>
      <c r="K19" s="6">
        <v>-3040</v>
      </c>
      <c r="L19" s="6">
        <v>2192</v>
      </c>
      <c r="M19" s="6">
        <v>309</v>
      </c>
    </row>
    <row r="20" spans="1:13" x14ac:dyDescent="0.35">
      <c r="A20" t="s">
        <v>58</v>
      </c>
      <c r="B20" s="7">
        <f t="shared" ref="B20:L20" si="4">+B18-B19</f>
        <v>8211</v>
      </c>
      <c r="C20" s="7">
        <f t="shared" si="4"/>
        <v>9745</v>
      </c>
      <c r="D20" s="7">
        <f t="shared" si="4"/>
        <v>9269</v>
      </c>
      <c r="E20" s="7">
        <f t="shared" si="4"/>
        <v>13293</v>
      </c>
      <c r="F20" s="7">
        <f t="shared" si="4"/>
        <v>40518</v>
      </c>
      <c r="G20" s="7">
        <f t="shared" si="4"/>
        <v>9949</v>
      </c>
      <c r="H20" s="7">
        <f t="shared" si="4"/>
        <v>6412</v>
      </c>
      <c r="I20" s="7">
        <f t="shared" si="4"/>
        <v>4856</v>
      </c>
      <c r="J20" s="7">
        <f t="shared" si="4"/>
        <v>10450</v>
      </c>
      <c r="K20" s="7">
        <f t="shared" si="4"/>
        <v>31667</v>
      </c>
      <c r="L20" s="7">
        <f t="shared" si="4"/>
        <v>3337</v>
      </c>
      <c r="M20" s="7">
        <f>+M18-M19</f>
        <v>-7012</v>
      </c>
    </row>
    <row r="21" spans="1:13" x14ac:dyDescent="0.35">
      <c r="A21" t="s">
        <v>59</v>
      </c>
    </row>
    <row r="22" spans="1:13" x14ac:dyDescent="0.35">
      <c r="A22" t="s">
        <v>60</v>
      </c>
      <c r="B22" s="32">
        <v>0.22</v>
      </c>
      <c r="C22" s="32">
        <v>0.25</v>
      </c>
      <c r="D22" s="32">
        <v>0.24</v>
      </c>
      <c r="E22" s="32">
        <v>0.35</v>
      </c>
      <c r="F22" s="32">
        <v>1.06</v>
      </c>
      <c r="G22" s="32">
        <v>0.26</v>
      </c>
      <c r="H22" s="32">
        <v>0.16</v>
      </c>
      <c r="I22" s="32">
        <v>0.12</v>
      </c>
      <c r="J22" s="32">
        <v>0.27</v>
      </c>
      <c r="K22" s="32">
        <v>0.81</v>
      </c>
      <c r="L22" s="32">
        <v>0.08</v>
      </c>
      <c r="M22" s="32">
        <v>-0.16</v>
      </c>
    </row>
    <row r="23" spans="1:13" x14ac:dyDescent="0.35">
      <c r="A23" t="s">
        <v>61</v>
      </c>
      <c r="B23" s="32">
        <v>0.21</v>
      </c>
      <c r="C23" s="32">
        <v>0.25</v>
      </c>
      <c r="D23" s="32">
        <v>0.24</v>
      </c>
      <c r="E23" s="32">
        <v>0.34</v>
      </c>
      <c r="F23" s="32">
        <v>1.03</v>
      </c>
      <c r="G23" s="32">
        <v>0.25</v>
      </c>
      <c r="H23" s="32">
        <v>0.16</v>
      </c>
      <c r="I23" s="32">
        <v>0.12</v>
      </c>
      <c r="J23" s="32">
        <v>0.26</v>
      </c>
      <c r="K23" s="32">
        <v>0.79</v>
      </c>
      <c r="L23" s="32">
        <v>0.08</v>
      </c>
      <c r="M23" s="32">
        <v>-0.16</v>
      </c>
    </row>
    <row r="24" spans="1:13" x14ac:dyDescent="0.35">
      <c r="A24" t="s">
        <v>62</v>
      </c>
    </row>
    <row r="25" spans="1:13" x14ac:dyDescent="0.35">
      <c r="A25" t="s">
        <v>60</v>
      </c>
      <c r="B25" s="6">
        <v>37886</v>
      </c>
      <c r="C25" s="6">
        <v>38233</v>
      </c>
      <c r="D25" s="6">
        <v>38342</v>
      </c>
      <c r="E25" s="6">
        <v>38465</v>
      </c>
      <c r="F25" s="6">
        <v>38233</v>
      </c>
      <c r="G25" s="6">
        <v>38603</v>
      </c>
      <c r="H25" s="6">
        <v>38972</v>
      </c>
      <c r="I25" s="6">
        <v>39123</v>
      </c>
      <c r="J25" s="6">
        <v>39246</v>
      </c>
      <c r="K25" s="6">
        <v>38988</v>
      </c>
      <c r="L25" s="6">
        <v>39433</v>
      </c>
      <c r="M25" s="6">
        <v>43135</v>
      </c>
    </row>
    <row r="26" spans="1:13" x14ac:dyDescent="0.35">
      <c r="A26" t="s">
        <v>61</v>
      </c>
      <c r="B26" s="6">
        <v>39493</v>
      </c>
      <c r="C26" s="6">
        <v>39398</v>
      </c>
      <c r="D26" s="6">
        <v>39402</v>
      </c>
      <c r="E26" s="6">
        <v>39492</v>
      </c>
      <c r="F26" s="6">
        <v>39501</v>
      </c>
      <c r="G26" s="6">
        <v>39787</v>
      </c>
      <c r="H26" s="6">
        <v>40239</v>
      </c>
      <c r="I26" s="6">
        <v>40286</v>
      </c>
      <c r="J26" s="6">
        <v>40133</v>
      </c>
      <c r="K26" s="6">
        <v>40113</v>
      </c>
      <c r="L26" s="6">
        <v>40102</v>
      </c>
      <c r="M26" s="6">
        <v>43135</v>
      </c>
    </row>
  </sheetData>
  <mergeCells count="3">
    <mergeCell ref="B4:F4"/>
    <mergeCell ref="G4:K4"/>
    <mergeCell ref="L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zoomScale="75" zoomScaleNormal="75" workbookViewId="0">
      <pane xSplit="1" ySplit="5" topLeftCell="B11" activePane="bottomRight" state="frozen"/>
      <selection pane="topRight" activeCell="B1" sqref="B1"/>
      <selection pane="bottomLeft" activeCell="A4" sqref="A4"/>
      <selection pane="bottomRight" activeCell="A35" sqref="A35"/>
    </sheetView>
  </sheetViews>
  <sheetFormatPr defaultRowHeight="14.5" x14ac:dyDescent="0.35"/>
  <cols>
    <col min="1" max="1" width="28" bestFit="1" customWidth="1"/>
    <col min="2" max="4" width="12.54296875" customWidth="1"/>
    <col min="5" max="5" width="3.54296875" style="5" customWidth="1"/>
    <col min="6" max="8" width="12.54296875" customWidth="1"/>
    <col min="9" max="9" width="3.54296875" style="5" customWidth="1"/>
    <col min="10" max="12" width="12.54296875" customWidth="1"/>
    <col min="13" max="13" width="3.54296875" style="5" customWidth="1"/>
    <col min="14" max="16" width="12.54296875" customWidth="1"/>
    <col min="17" max="17" width="3.54296875" style="5" customWidth="1"/>
    <col min="18" max="20" width="12.54296875" customWidth="1"/>
    <col min="21" max="21" width="3.54296875" style="5" customWidth="1"/>
    <col min="22" max="24" width="12.54296875" customWidth="1"/>
    <col min="25" max="25" width="3.54296875" style="5" customWidth="1"/>
    <col min="26" max="28" width="12.54296875" customWidth="1"/>
    <col min="29" max="29" width="3.54296875" style="5" customWidth="1"/>
    <col min="30" max="32" width="12.54296875" customWidth="1"/>
    <col min="33" max="33" width="3.54296875" style="5" customWidth="1"/>
    <col min="34" max="36" width="12.54296875" customWidth="1"/>
    <col min="37" max="37" width="3.54296875" style="5" customWidth="1"/>
    <col min="38" max="40" width="12.54296875" customWidth="1"/>
    <col min="41" max="41" width="3.54296875" style="5" customWidth="1"/>
  </cols>
  <sheetData>
    <row r="1" spans="1:40" x14ac:dyDescent="0.35">
      <c r="A1" s="1" t="s">
        <v>46</v>
      </c>
    </row>
    <row r="2" spans="1:40" x14ac:dyDescent="0.35">
      <c r="A2" s="1" t="s">
        <v>45</v>
      </c>
    </row>
    <row r="3" spans="1:40" x14ac:dyDescent="0.35">
      <c r="A3" t="s">
        <v>64</v>
      </c>
    </row>
    <row r="4" spans="1:40" x14ac:dyDescent="0.35">
      <c r="B4" s="36" t="s">
        <v>41</v>
      </c>
      <c r="C4" s="36"/>
      <c r="D4" s="36"/>
      <c r="F4" s="36" t="s">
        <v>9</v>
      </c>
      <c r="G4" s="36"/>
      <c r="H4" s="36"/>
      <c r="J4" s="36" t="s">
        <v>12</v>
      </c>
      <c r="K4" s="36"/>
      <c r="L4" s="36"/>
      <c r="N4" s="36" t="s">
        <v>14</v>
      </c>
      <c r="O4" s="36"/>
      <c r="P4" s="36"/>
      <c r="R4" s="36" t="s">
        <v>15</v>
      </c>
      <c r="S4" s="36"/>
      <c r="T4" s="36"/>
      <c r="V4" s="36" t="s">
        <v>11</v>
      </c>
      <c r="W4" s="36"/>
      <c r="X4" s="36"/>
      <c r="Z4" s="36" t="s">
        <v>13</v>
      </c>
      <c r="AA4" s="36"/>
      <c r="AB4" s="36"/>
      <c r="AD4" s="36" t="s">
        <v>22</v>
      </c>
      <c r="AE4" s="36"/>
      <c r="AF4" s="36"/>
      <c r="AH4" s="36" t="s">
        <v>23</v>
      </c>
      <c r="AI4" s="36"/>
      <c r="AJ4" s="36"/>
      <c r="AL4" s="36" t="s">
        <v>24</v>
      </c>
      <c r="AM4" s="36"/>
      <c r="AN4" s="36"/>
    </row>
    <row r="5" spans="1:40" x14ac:dyDescent="0.35">
      <c r="B5" s="25" t="s">
        <v>7</v>
      </c>
      <c r="C5" s="25" t="s">
        <v>10</v>
      </c>
      <c r="D5" s="25" t="s">
        <v>8</v>
      </c>
      <c r="F5" s="2" t="s">
        <v>7</v>
      </c>
      <c r="G5" s="2" t="s">
        <v>10</v>
      </c>
      <c r="H5" s="2" t="s">
        <v>8</v>
      </c>
      <c r="J5" s="2" t="s">
        <v>7</v>
      </c>
      <c r="K5" s="2" t="s">
        <v>10</v>
      </c>
      <c r="L5" s="2" t="s">
        <v>8</v>
      </c>
      <c r="N5" s="2" t="s">
        <v>7</v>
      </c>
      <c r="O5" s="2" t="s">
        <v>10</v>
      </c>
      <c r="P5" s="2" t="s">
        <v>8</v>
      </c>
      <c r="R5" s="2" t="s">
        <v>7</v>
      </c>
      <c r="S5" s="2" t="s">
        <v>10</v>
      </c>
      <c r="T5" s="2" t="s">
        <v>8</v>
      </c>
      <c r="V5" s="2" t="s">
        <v>7</v>
      </c>
      <c r="W5" s="2" t="s">
        <v>10</v>
      </c>
      <c r="X5" s="2" t="s">
        <v>8</v>
      </c>
      <c r="Z5" s="2" t="s">
        <v>7</v>
      </c>
      <c r="AA5" s="2" t="s">
        <v>10</v>
      </c>
      <c r="AB5" s="2" t="s">
        <v>8</v>
      </c>
      <c r="AD5" s="2" t="s">
        <v>7</v>
      </c>
      <c r="AE5" s="2" t="s">
        <v>10</v>
      </c>
      <c r="AF5" s="2" t="s">
        <v>8</v>
      </c>
      <c r="AH5" s="2" t="s">
        <v>7</v>
      </c>
      <c r="AI5" s="2" t="s">
        <v>10</v>
      </c>
      <c r="AJ5" s="2" t="s">
        <v>8</v>
      </c>
      <c r="AL5" s="2" t="s">
        <v>7</v>
      </c>
      <c r="AM5" s="2" t="s">
        <v>10</v>
      </c>
      <c r="AN5" s="2" t="s">
        <v>8</v>
      </c>
    </row>
    <row r="6" spans="1:40" x14ac:dyDescent="0.35">
      <c r="A6" s="1" t="s">
        <v>0</v>
      </c>
      <c r="B6" s="6">
        <v>66010</v>
      </c>
      <c r="C6" s="6"/>
      <c r="D6" s="7">
        <f>+B6+C6</f>
        <v>66010</v>
      </c>
      <c r="F6" s="6">
        <v>90704</v>
      </c>
      <c r="G6" s="6"/>
      <c r="H6" s="7">
        <f>+F6+G6</f>
        <v>90704</v>
      </c>
      <c r="J6" s="6">
        <v>89346</v>
      </c>
      <c r="K6" s="6"/>
      <c r="L6" s="7">
        <f>+J6+K6</f>
        <v>89346</v>
      </c>
      <c r="N6" s="6">
        <v>85776</v>
      </c>
      <c r="O6" s="6"/>
      <c r="P6" s="7">
        <f>+N6+O6</f>
        <v>85776</v>
      </c>
      <c r="R6" s="6">
        <v>85705</v>
      </c>
      <c r="S6" s="6"/>
      <c r="T6" s="7">
        <f>+R6+S6</f>
        <v>85705</v>
      </c>
      <c r="V6" s="6">
        <v>86510</v>
      </c>
      <c r="W6" s="6"/>
      <c r="X6" s="7">
        <f>+V6+W6</f>
        <v>86510</v>
      </c>
      <c r="Z6" s="6">
        <v>86271</v>
      </c>
      <c r="AB6" s="7">
        <f>+Z6+AA6</f>
        <v>86271</v>
      </c>
      <c r="AD6" s="6">
        <v>88900</v>
      </c>
      <c r="AF6" s="7">
        <f>+AD6+AE6</f>
        <v>88900</v>
      </c>
      <c r="AH6" s="6">
        <v>85573</v>
      </c>
      <c r="AJ6" s="7">
        <f>+AH6+AI6</f>
        <v>85573</v>
      </c>
      <c r="AL6" s="6">
        <v>82630</v>
      </c>
      <c r="AN6" s="7">
        <f>+AL6+AM6</f>
        <v>82630</v>
      </c>
    </row>
    <row r="7" spans="1:40" x14ac:dyDescent="0.35">
      <c r="A7" t="s">
        <v>17</v>
      </c>
      <c r="B7" s="6">
        <v>40162</v>
      </c>
      <c r="C7" s="6">
        <v>-1698</v>
      </c>
      <c r="D7" s="7">
        <f>+B7+C7</f>
        <v>38464</v>
      </c>
      <c r="F7" s="6">
        <v>52702</v>
      </c>
      <c r="G7" s="6">
        <v>-8390</v>
      </c>
      <c r="H7" s="7">
        <f>+F7+G7</f>
        <v>44312</v>
      </c>
      <c r="J7" s="6">
        <v>44781</v>
      </c>
      <c r="K7" s="6">
        <v>-1003</v>
      </c>
      <c r="L7" s="7">
        <f>+J7+K7</f>
        <v>43778</v>
      </c>
      <c r="N7" s="6">
        <v>44187</v>
      </c>
      <c r="O7" s="6">
        <v>-1019</v>
      </c>
      <c r="P7" s="7">
        <f>+N7+O7</f>
        <v>43168</v>
      </c>
      <c r="R7" s="6">
        <v>41132</v>
      </c>
      <c r="S7" s="6">
        <v>-984</v>
      </c>
      <c r="T7" s="7">
        <f>+R7+S7</f>
        <v>40148</v>
      </c>
      <c r="V7" s="6">
        <v>42426</v>
      </c>
      <c r="W7" s="6">
        <v>-900</v>
      </c>
      <c r="X7" s="7">
        <f>+V7+W7</f>
        <v>41526</v>
      </c>
      <c r="Z7" s="6">
        <v>42426</v>
      </c>
      <c r="AA7" s="6">
        <v>-934</v>
      </c>
      <c r="AB7" s="7">
        <f>+Z7+AA7</f>
        <v>41492</v>
      </c>
      <c r="AD7" s="6">
        <v>44015</v>
      </c>
      <c r="AE7" s="6">
        <v>-1059</v>
      </c>
      <c r="AF7" s="7">
        <f>+AD7+AE7</f>
        <v>42956</v>
      </c>
      <c r="AH7" s="6">
        <v>41727</v>
      </c>
      <c r="AI7" s="6">
        <v>-976</v>
      </c>
      <c r="AJ7" s="7">
        <f>+AH7+AI7</f>
        <v>40751</v>
      </c>
      <c r="AL7" s="6">
        <v>40321</v>
      </c>
      <c r="AM7" s="6">
        <v>-944</v>
      </c>
      <c r="AN7" s="7">
        <f>+AL7+AM7</f>
        <v>39377</v>
      </c>
    </row>
    <row r="8" spans="1:40" x14ac:dyDescent="0.35">
      <c r="A8" t="s">
        <v>1</v>
      </c>
      <c r="B8" s="7">
        <f>+B6-B7</f>
        <v>25848</v>
      </c>
      <c r="C8" s="7">
        <f>+C6-C7</f>
        <v>1698</v>
      </c>
      <c r="D8" s="7">
        <f>+B8+C8</f>
        <v>27546</v>
      </c>
      <c r="F8" s="7">
        <f>+F6-F7</f>
        <v>38002</v>
      </c>
      <c r="G8" s="7">
        <f>+G6-G7</f>
        <v>8390</v>
      </c>
      <c r="H8" s="7">
        <f>+F8+G8</f>
        <v>46392</v>
      </c>
      <c r="J8" s="7">
        <f>+J6-J7</f>
        <v>44565</v>
      </c>
      <c r="K8" s="7">
        <f>+K6-K7</f>
        <v>1003</v>
      </c>
      <c r="L8" s="7">
        <f>+J8+K8</f>
        <v>45568</v>
      </c>
      <c r="N8" s="7">
        <f>+N6-N7</f>
        <v>41589</v>
      </c>
      <c r="O8" s="7">
        <f>+O6-O7</f>
        <v>1019</v>
      </c>
      <c r="P8" s="7">
        <f>+N8+O8</f>
        <v>42608</v>
      </c>
      <c r="R8" s="7">
        <f>+R6-R7</f>
        <v>44573</v>
      </c>
      <c r="S8" s="7">
        <f>+S6-S7</f>
        <v>984</v>
      </c>
      <c r="T8" s="7">
        <f>+R8+S8</f>
        <v>45557</v>
      </c>
      <c r="V8" s="7">
        <f>+V6-V7</f>
        <v>44084</v>
      </c>
      <c r="W8" s="7">
        <f>+W6-W7</f>
        <v>900</v>
      </c>
      <c r="X8" s="7">
        <f>+V8+W8</f>
        <v>44984</v>
      </c>
      <c r="Z8" s="7">
        <f>+Z6-Z7</f>
        <v>43845</v>
      </c>
      <c r="AA8" s="7">
        <f>+AA6-AA7</f>
        <v>934</v>
      </c>
      <c r="AB8" s="7">
        <f>+Z8+AA8</f>
        <v>44779</v>
      </c>
      <c r="AD8" s="7">
        <f>+AD6-AD7</f>
        <v>44885</v>
      </c>
      <c r="AE8" s="7">
        <f>+AE6-AE7</f>
        <v>1059</v>
      </c>
      <c r="AF8" s="7">
        <f>+AD8+AE8</f>
        <v>45944</v>
      </c>
      <c r="AH8" s="7">
        <f>+AH6-AH7</f>
        <v>43846</v>
      </c>
      <c r="AI8" s="7">
        <f>+AI6-AI7</f>
        <v>976</v>
      </c>
      <c r="AJ8" s="7">
        <f>+AH8+AI8</f>
        <v>44822</v>
      </c>
      <c r="AL8" s="7">
        <f>+AL6-AL7</f>
        <v>42309</v>
      </c>
      <c r="AM8" s="7">
        <f>+AM6-AM7</f>
        <v>944</v>
      </c>
      <c r="AN8" s="7">
        <f>+AL8+AM8</f>
        <v>43253</v>
      </c>
    </row>
    <row r="9" spans="1:40" x14ac:dyDescent="0.35">
      <c r="A9" s="1" t="s">
        <v>2</v>
      </c>
      <c r="B9" s="6"/>
      <c r="C9" s="6"/>
      <c r="D9" s="6"/>
      <c r="F9" s="6"/>
      <c r="G9" s="6"/>
      <c r="H9" s="6"/>
      <c r="J9" s="6"/>
      <c r="K9" s="6"/>
      <c r="L9" s="6"/>
      <c r="N9" s="6"/>
      <c r="O9" s="6"/>
      <c r="P9" s="6"/>
      <c r="R9" s="6"/>
      <c r="S9" s="6"/>
      <c r="T9" s="6"/>
      <c r="V9" s="6"/>
      <c r="W9" s="6"/>
      <c r="X9" s="6"/>
      <c r="Z9" s="6"/>
      <c r="AB9" s="6"/>
      <c r="AD9" s="6"/>
      <c r="AF9" s="6"/>
      <c r="AH9" s="6"/>
      <c r="AJ9" s="6"/>
      <c r="AL9" s="6"/>
      <c r="AN9" s="6"/>
    </row>
    <row r="10" spans="1:40" x14ac:dyDescent="0.35">
      <c r="A10" t="s">
        <v>18</v>
      </c>
      <c r="B10" s="6">
        <v>6305</v>
      </c>
      <c r="C10" s="6">
        <v>-453</v>
      </c>
      <c r="D10" s="7">
        <f t="shared" ref="D10:D27" si="0">+B10+C10</f>
        <v>5852</v>
      </c>
      <c r="F10" s="6">
        <v>10130</v>
      </c>
      <c r="G10" s="6">
        <v>-253</v>
      </c>
      <c r="H10" s="7">
        <f t="shared" ref="H10:H27" si="1">+F10+G10</f>
        <v>9877</v>
      </c>
      <c r="J10" s="6">
        <v>10392</v>
      </c>
      <c r="K10" s="6">
        <v>-475</v>
      </c>
      <c r="L10" s="7">
        <f t="shared" ref="L10:L24" si="2">+J10+K10</f>
        <v>9917</v>
      </c>
      <c r="N10" s="6">
        <v>10151</v>
      </c>
      <c r="O10" s="6">
        <v>-518</v>
      </c>
      <c r="P10" s="7">
        <f t="shared" ref="P10:P24" si="3">+N10+O10</f>
        <v>9633</v>
      </c>
      <c r="R10" s="6">
        <v>10948</v>
      </c>
      <c r="S10" s="6">
        <v>-512</v>
      </c>
      <c r="T10" s="7">
        <f t="shared" ref="T10:T27" si="4">+R10+S10</f>
        <v>10436</v>
      </c>
      <c r="V10" s="6">
        <v>10397</v>
      </c>
      <c r="W10" s="6">
        <v>-464</v>
      </c>
      <c r="X10" s="7">
        <f t="shared" ref="X10:X27" si="5">+V10+W10</f>
        <v>9933</v>
      </c>
      <c r="Z10" s="6">
        <v>9911</v>
      </c>
      <c r="AA10" s="6">
        <v>-392</v>
      </c>
      <c r="AB10" s="7">
        <f t="shared" ref="AB10:AB24" si="6">+Z10+AA10</f>
        <v>9519</v>
      </c>
      <c r="AD10" s="6">
        <v>10478</v>
      </c>
      <c r="AE10" s="6">
        <v>-238</v>
      </c>
      <c r="AF10" s="7">
        <f t="shared" ref="AF10:AF24" si="7">+AD10+AE10</f>
        <v>10240</v>
      </c>
      <c r="AH10" s="6">
        <v>12130</v>
      </c>
      <c r="AI10" s="6">
        <v>-437</v>
      </c>
      <c r="AJ10" s="7">
        <f t="shared" ref="AJ10:AJ24" si="8">+AH10+AI10</f>
        <v>11693</v>
      </c>
      <c r="AL10" s="6">
        <v>10640</v>
      </c>
      <c r="AM10" s="6">
        <v>-342</v>
      </c>
      <c r="AN10" s="7">
        <f t="shared" ref="AN10:AN24" si="9">+AL10+AM10</f>
        <v>10298</v>
      </c>
    </row>
    <row r="11" spans="1:40" x14ac:dyDescent="0.35">
      <c r="A11" t="s">
        <v>19</v>
      </c>
      <c r="B11" s="6">
        <v>20670</v>
      </c>
      <c r="C11" s="6">
        <v>-10908</v>
      </c>
      <c r="D11" s="7">
        <f t="shared" si="0"/>
        <v>9762</v>
      </c>
      <c r="F11" s="6">
        <v>16699</v>
      </c>
      <c r="G11" s="6">
        <v>-5419</v>
      </c>
      <c r="H11" s="7">
        <f t="shared" si="1"/>
        <v>11280</v>
      </c>
      <c r="J11" s="6">
        <v>17301</v>
      </c>
      <c r="K11" s="6">
        <v>-5909</v>
      </c>
      <c r="L11" s="7">
        <f t="shared" si="2"/>
        <v>11392</v>
      </c>
      <c r="N11" s="6">
        <v>18061</v>
      </c>
      <c r="O11" s="6">
        <v>-7125</v>
      </c>
      <c r="P11" s="7">
        <f t="shared" si="3"/>
        <v>10936</v>
      </c>
      <c r="R11" s="6">
        <v>13293</v>
      </c>
      <c r="S11" s="6">
        <v>-1889</v>
      </c>
      <c r="T11" s="7">
        <f t="shared" si="4"/>
        <v>11404</v>
      </c>
      <c r="V11" s="6">
        <v>12589</v>
      </c>
      <c r="W11" s="6">
        <v>-1601</v>
      </c>
      <c r="X11" s="7">
        <f t="shared" si="5"/>
        <v>10988</v>
      </c>
      <c r="Z11" s="6">
        <v>12440</v>
      </c>
      <c r="AA11" s="6">
        <v>-1337</v>
      </c>
      <c r="AB11" s="7">
        <f t="shared" si="6"/>
        <v>11103</v>
      </c>
      <c r="AD11" s="6">
        <v>13609</v>
      </c>
      <c r="AE11" s="6">
        <v>-1720</v>
      </c>
      <c r="AF11" s="7">
        <f t="shared" si="7"/>
        <v>11889</v>
      </c>
      <c r="AH11" s="6">
        <v>11575</v>
      </c>
      <c r="AI11" s="6">
        <v>-1891</v>
      </c>
      <c r="AJ11" s="7">
        <f t="shared" si="8"/>
        <v>9684</v>
      </c>
      <c r="AL11" s="6">
        <v>12543</v>
      </c>
      <c r="AM11" s="6">
        <v>-1544</v>
      </c>
      <c r="AN11" s="7">
        <f t="shared" si="9"/>
        <v>10999</v>
      </c>
    </row>
    <row r="12" spans="1:40" x14ac:dyDescent="0.35">
      <c r="A12" t="s">
        <v>67</v>
      </c>
      <c r="B12" s="6">
        <v>4418</v>
      </c>
      <c r="C12" s="6">
        <v>-431</v>
      </c>
      <c r="D12" s="7">
        <f t="shared" si="0"/>
        <v>3987</v>
      </c>
      <c r="F12" s="6">
        <v>4048</v>
      </c>
      <c r="G12" s="6">
        <v>-389</v>
      </c>
      <c r="H12" s="7">
        <f t="shared" si="1"/>
        <v>3659</v>
      </c>
      <c r="J12" s="6">
        <v>4434</v>
      </c>
      <c r="K12" s="6">
        <v>-377</v>
      </c>
      <c r="L12" s="7">
        <f t="shared" si="2"/>
        <v>4057</v>
      </c>
      <c r="N12" s="6">
        <v>4860</v>
      </c>
      <c r="O12" s="6">
        <v>-388</v>
      </c>
      <c r="P12" s="7">
        <f t="shared" si="3"/>
        <v>4472</v>
      </c>
      <c r="R12" s="6">
        <v>5795</v>
      </c>
      <c r="S12" s="6">
        <v>-742</v>
      </c>
      <c r="T12" s="7">
        <f t="shared" si="4"/>
        <v>5053</v>
      </c>
      <c r="V12" s="6">
        <v>4929</v>
      </c>
      <c r="W12" s="6">
        <v>-267</v>
      </c>
      <c r="X12" s="7">
        <f t="shared" si="5"/>
        <v>4662</v>
      </c>
      <c r="Z12" s="6">
        <v>4551</v>
      </c>
      <c r="AA12" s="6">
        <v>-402</v>
      </c>
      <c r="AB12" s="7">
        <f t="shared" si="6"/>
        <v>4149</v>
      </c>
      <c r="AD12" s="6">
        <v>4316</v>
      </c>
      <c r="AE12" s="6">
        <v>-395</v>
      </c>
      <c r="AF12" s="7">
        <f t="shared" si="7"/>
        <v>3921</v>
      </c>
      <c r="AH12" s="6">
        <v>4215</v>
      </c>
      <c r="AI12" s="6">
        <v>-371</v>
      </c>
      <c r="AJ12" s="7">
        <f t="shared" si="8"/>
        <v>3844</v>
      </c>
      <c r="AL12" s="6">
        <v>3989</v>
      </c>
      <c r="AM12" s="6">
        <v>-319</v>
      </c>
      <c r="AN12" s="7">
        <f t="shared" si="9"/>
        <v>3670</v>
      </c>
    </row>
    <row r="13" spans="1:40" x14ac:dyDescent="0.35">
      <c r="A13" t="s">
        <v>20</v>
      </c>
      <c r="B13" s="7">
        <f>SUM(B10:B12)</f>
        <v>31393</v>
      </c>
      <c r="C13" s="7">
        <f t="shared" ref="C13" si="10">SUM(C10:C12)</f>
        <v>-11792</v>
      </c>
      <c r="D13" s="7">
        <f t="shared" si="0"/>
        <v>19601</v>
      </c>
      <c r="F13" s="7">
        <f>SUM(F10:F12)</f>
        <v>30877</v>
      </c>
      <c r="G13" s="7">
        <f t="shared" ref="G13" si="11">SUM(G10:G12)</f>
        <v>-6061</v>
      </c>
      <c r="H13" s="7">
        <f t="shared" si="1"/>
        <v>24816</v>
      </c>
      <c r="J13" s="7">
        <f>SUM(J10:J12)</f>
        <v>32127</v>
      </c>
      <c r="K13" s="7">
        <f t="shared" ref="K13" si="12">SUM(K10:K12)</f>
        <v>-6761</v>
      </c>
      <c r="L13" s="7">
        <f t="shared" si="2"/>
        <v>25366</v>
      </c>
      <c r="N13" s="7">
        <f>SUM(N10:N12)</f>
        <v>33072</v>
      </c>
      <c r="O13" s="7">
        <f t="shared" ref="O13" si="13">SUM(O10:O12)</f>
        <v>-8031</v>
      </c>
      <c r="P13" s="7">
        <f t="shared" si="3"/>
        <v>25041</v>
      </c>
      <c r="R13" s="7">
        <f>SUM(R10:R12)</f>
        <v>30036</v>
      </c>
      <c r="S13" s="7">
        <f t="shared" ref="S13" si="14">SUM(S10:S12)</f>
        <v>-3143</v>
      </c>
      <c r="T13" s="7">
        <f t="shared" si="4"/>
        <v>26893</v>
      </c>
      <c r="V13" s="7">
        <f>SUM(V10:V12)</f>
        <v>27915</v>
      </c>
      <c r="W13" s="7">
        <f t="shared" ref="W13" si="15">SUM(W10:W12)</f>
        <v>-2332</v>
      </c>
      <c r="X13" s="7">
        <f t="shared" si="5"/>
        <v>25583</v>
      </c>
      <c r="Z13" s="7">
        <f>SUM(Z10:Z12)</f>
        <v>26902</v>
      </c>
      <c r="AA13" s="7">
        <f t="shared" ref="AA13" si="16">SUM(AA10:AA12)</f>
        <v>-2131</v>
      </c>
      <c r="AB13" s="7">
        <f t="shared" si="6"/>
        <v>24771</v>
      </c>
      <c r="AD13" s="7">
        <f>SUM(AD10:AD12)</f>
        <v>28403</v>
      </c>
      <c r="AE13" s="7">
        <f t="shared" ref="AE13" si="17">SUM(AE10:AE12)</f>
        <v>-2353</v>
      </c>
      <c r="AF13" s="7">
        <f t="shared" si="7"/>
        <v>26050</v>
      </c>
      <c r="AH13" s="7">
        <f>SUM(AH10:AH12)</f>
        <v>27920</v>
      </c>
      <c r="AI13" s="7">
        <f t="shared" ref="AI13" si="18">SUM(AI10:AI12)</f>
        <v>-2699</v>
      </c>
      <c r="AJ13" s="7">
        <f t="shared" si="8"/>
        <v>25221</v>
      </c>
      <c r="AL13" s="7">
        <f>SUM(AL10:AL12)</f>
        <v>27172</v>
      </c>
      <c r="AM13" s="7">
        <f t="shared" ref="AM13" si="19">SUM(AM10:AM12)</f>
        <v>-2205</v>
      </c>
      <c r="AN13" s="7">
        <f t="shared" si="9"/>
        <v>24967</v>
      </c>
    </row>
    <row r="14" spans="1:40" x14ac:dyDescent="0.35">
      <c r="A14" t="s">
        <v>3</v>
      </c>
      <c r="B14" s="7">
        <f>+B8-B13</f>
        <v>-5545</v>
      </c>
      <c r="C14" s="7">
        <f>+C8-C13</f>
        <v>13490</v>
      </c>
      <c r="D14" s="7">
        <f t="shared" si="0"/>
        <v>7945</v>
      </c>
      <c r="F14" s="7">
        <f>+F8-F13</f>
        <v>7125</v>
      </c>
      <c r="G14" s="7">
        <f>+G8-G13</f>
        <v>14451</v>
      </c>
      <c r="H14" s="7">
        <f t="shared" si="1"/>
        <v>21576</v>
      </c>
      <c r="J14" s="7">
        <f>+J8-J13</f>
        <v>12438</v>
      </c>
      <c r="K14" s="7">
        <f>+K8-K13</f>
        <v>7764</v>
      </c>
      <c r="L14" s="7">
        <f t="shared" si="2"/>
        <v>20202</v>
      </c>
      <c r="N14" s="7">
        <f>+N8-N13</f>
        <v>8517</v>
      </c>
      <c r="O14" s="7">
        <f>+O8-O13</f>
        <v>9050</v>
      </c>
      <c r="P14" s="7">
        <f t="shared" si="3"/>
        <v>17567</v>
      </c>
      <c r="R14" s="7">
        <f>+R8-R13</f>
        <v>14537</v>
      </c>
      <c r="S14" s="7">
        <f>+S8-S13</f>
        <v>4127</v>
      </c>
      <c r="T14" s="7">
        <f t="shared" si="4"/>
        <v>18664</v>
      </c>
      <c r="V14" s="7">
        <f>+V8-V13</f>
        <v>16169</v>
      </c>
      <c r="W14" s="7">
        <f>+W8-W13</f>
        <v>3232</v>
      </c>
      <c r="X14" s="7">
        <f t="shared" si="5"/>
        <v>19401</v>
      </c>
      <c r="Z14" s="7">
        <f>+Z8-Z13</f>
        <v>16943</v>
      </c>
      <c r="AA14" s="7">
        <f>+AA8-AA13</f>
        <v>3065</v>
      </c>
      <c r="AB14" s="7">
        <f t="shared" si="6"/>
        <v>20008</v>
      </c>
      <c r="AD14" s="7">
        <f>+AD8-AD13</f>
        <v>16482</v>
      </c>
      <c r="AE14" s="7">
        <f>+AE8-AE13</f>
        <v>3412</v>
      </c>
      <c r="AF14" s="7">
        <f t="shared" si="7"/>
        <v>19894</v>
      </c>
      <c r="AH14" s="7">
        <f>+AH8-AH13</f>
        <v>15926</v>
      </c>
      <c r="AI14" s="7">
        <f>+AI8-AI13</f>
        <v>3675</v>
      </c>
      <c r="AJ14" s="7">
        <f t="shared" si="8"/>
        <v>19601</v>
      </c>
      <c r="AL14" s="7">
        <f>+AL8-AL13</f>
        <v>15137</v>
      </c>
      <c r="AM14" s="7">
        <f>+AM8-AM13</f>
        <v>3149</v>
      </c>
      <c r="AN14" s="7">
        <f t="shared" si="9"/>
        <v>18286</v>
      </c>
    </row>
    <row r="15" spans="1:40" x14ac:dyDescent="0.35">
      <c r="A15" t="s">
        <v>4</v>
      </c>
      <c r="B15" s="6">
        <v>1914</v>
      </c>
      <c r="C15" s="6"/>
      <c r="D15" s="7">
        <f t="shared" si="0"/>
        <v>1914</v>
      </c>
      <c r="F15" s="6">
        <v>1946</v>
      </c>
      <c r="G15" s="6"/>
      <c r="H15" s="7">
        <f t="shared" si="1"/>
        <v>1946</v>
      </c>
      <c r="J15" s="6">
        <v>2126</v>
      </c>
      <c r="K15" s="6"/>
      <c r="L15" s="7">
        <f t="shared" si="2"/>
        <v>2126</v>
      </c>
      <c r="N15" s="6">
        <v>2356</v>
      </c>
      <c r="O15" s="6"/>
      <c r="P15" s="7">
        <f t="shared" si="3"/>
        <v>2356</v>
      </c>
      <c r="R15" s="6">
        <v>4543</v>
      </c>
      <c r="S15" s="6"/>
      <c r="T15" s="7">
        <f t="shared" si="4"/>
        <v>4543</v>
      </c>
      <c r="V15" s="6">
        <v>4592</v>
      </c>
      <c r="W15" s="6"/>
      <c r="X15" s="7">
        <f t="shared" si="5"/>
        <v>4592</v>
      </c>
      <c r="Z15" s="6">
        <v>4611</v>
      </c>
      <c r="AB15" s="7">
        <f t="shared" si="6"/>
        <v>4611</v>
      </c>
      <c r="AD15" s="6">
        <v>4446</v>
      </c>
      <c r="AF15" s="7">
        <f t="shared" si="7"/>
        <v>4446</v>
      </c>
      <c r="AH15" s="6">
        <v>4298</v>
      </c>
      <c r="AJ15" s="7">
        <f t="shared" si="8"/>
        <v>4298</v>
      </c>
      <c r="AL15" s="6">
        <v>4050</v>
      </c>
      <c r="AN15" s="7">
        <f t="shared" si="9"/>
        <v>4050</v>
      </c>
    </row>
    <row r="16" spans="1:40" x14ac:dyDescent="0.35">
      <c r="A16" t="s">
        <v>16</v>
      </c>
      <c r="B16" s="6"/>
      <c r="C16" s="6"/>
      <c r="D16" s="7"/>
      <c r="F16" s="6"/>
      <c r="G16" s="6"/>
      <c r="H16" s="7"/>
      <c r="J16" s="6"/>
      <c r="K16" s="6"/>
      <c r="L16" s="7"/>
      <c r="N16" s="6"/>
      <c r="O16" s="6"/>
      <c r="P16" s="7"/>
      <c r="R16" s="6">
        <v>3196</v>
      </c>
      <c r="S16" s="6">
        <v>-3196</v>
      </c>
      <c r="T16" s="7"/>
      <c r="V16" s="6"/>
      <c r="W16" s="6"/>
      <c r="X16" s="7"/>
      <c r="Z16" s="6"/>
      <c r="AB16" s="7"/>
      <c r="AD16" s="6"/>
      <c r="AF16" s="7"/>
      <c r="AH16" s="6"/>
      <c r="AJ16" s="7"/>
      <c r="AL16" s="6"/>
      <c r="AN16" s="7"/>
    </row>
    <row r="17" spans="1:40" x14ac:dyDescent="0.35">
      <c r="A17" t="s">
        <v>68</v>
      </c>
      <c r="B17" s="6">
        <v>-756</v>
      </c>
      <c r="C17" s="6"/>
      <c r="D17" s="7">
        <f t="shared" si="0"/>
        <v>-756</v>
      </c>
      <c r="F17" s="6">
        <v>-350</v>
      </c>
      <c r="G17" s="6"/>
      <c r="H17" s="7">
        <f t="shared" si="1"/>
        <v>-350</v>
      </c>
      <c r="J17" s="6">
        <v>7916</v>
      </c>
      <c r="K17" s="6">
        <v>3453</v>
      </c>
      <c r="L17" s="7">
        <f t="shared" si="2"/>
        <v>11369</v>
      </c>
      <c r="N17" s="6">
        <v>804</v>
      </c>
      <c r="O17" s="6"/>
      <c r="P17" s="7">
        <f t="shared" si="3"/>
        <v>804</v>
      </c>
      <c r="R17" s="6">
        <v>-1312</v>
      </c>
      <c r="S17" s="6"/>
      <c r="T17" s="7">
        <f t="shared" si="4"/>
        <v>-1312</v>
      </c>
      <c r="V17" s="6">
        <v>-1187</v>
      </c>
      <c r="W17" s="6"/>
      <c r="X17" s="7">
        <f t="shared" si="5"/>
        <v>-1187</v>
      </c>
      <c r="Z17" s="6">
        <v>-410</v>
      </c>
      <c r="AB17" s="7">
        <f t="shared" si="6"/>
        <v>-410</v>
      </c>
      <c r="AD17" s="6">
        <v>-799</v>
      </c>
      <c r="AF17" s="7">
        <f t="shared" si="7"/>
        <v>-799</v>
      </c>
      <c r="AH17" s="6">
        <v>-336</v>
      </c>
      <c r="AJ17" s="7">
        <f t="shared" si="8"/>
        <v>-336</v>
      </c>
      <c r="AL17" s="6">
        <v>-920</v>
      </c>
      <c r="AN17" s="7">
        <f t="shared" si="9"/>
        <v>-920</v>
      </c>
    </row>
    <row r="18" spans="1:40" x14ac:dyDescent="0.35">
      <c r="A18" t="s">
        <v>21</v>
      </c>
      <c r="B18" s="7">
        <f>+B14-B15-B17</f>
        <v>-6703</v>
      </c>
      <c r="C18" s="7">
        <f>+C14+C15+C17</f>
        <v>13490</v>
      </c>
      <c r="D18" s="7">
        <f t="shared" si="0"/>
        <v>6787</v>
      </c>
      <c r="F18" s="7">
        <f>+F14-F15-F17</f>
        <v>5529</v>
      </c>
      <c r="G18" s="7">
        <f>+G14+G15+G17</f>
        <v>14451</v>
      </c>
      <c r="H18" s="7">
        <f t="shared" si="1"/>
        <v>19980</v>
      </c>
      <c r="J18" s="7">
        <f>+J14-J15-J17</f>
        <v>2396</v>
      </c>
      <c r="K18" s="7">
        <f>+K14-K17</f>
        <v>4311</v>
      </c>
      <c r="L18" s="7">
        <f t="shared" si="2"/>
        <v>6707</v>
      </c>
      <c r="N18" s="7">
        <f>+N14-N15-N17</f>
        <v>5357</v>
      </c>
      <c r="O18" s="7">
        <f>+O14+O15+O17</f>
        <v>9050</v>
      </c>
      <c r="P18" s="7">
        <f t="shared" si="3"/>
        <v>14407</v>
      </c>
      <c r="R18" s="7">
        <f>+R14-R15-R17-R16</f>
        <v>8110</v>
      </c>
      <c r="S18" s="7">
        <f>+S14+S15+S17-S16</f>
        <v>7323</v>
      </c>
      <c r="T18" s="7">
        <f t="shared" si="4"/>
        <v>15433</v>
      </c>
      <c r="V18" s="7">
        <f>+V14-V15-V17</f>
        <v>12764</v>
      </c>
      <c r="W18" s="7">
        <f>+W14+W15+W17</f>
        <v>3232</v>
      </c>
      <c r="X18" s="7">
        <f t="shared" si="5"/>
        <v>15996</v>
      </c>
      <c r="Z18" s="7">
        <f>+Z14-Z15-Z17</f>
        <v>12742</v>
      </c>
      <c r="AA18" s="7">
        <f>+AA14+AA15+AA17</f>
        <v>3065</v>
      </c>
      <c r="AB18" s="7">
        <f t="shared" si="6"/>
        <v>15807</v>
      </c>
      <c r="AD18" s="7">
        <f>+AD14-AD15-AD17</f>
        <v>12835</v>
      </c>
      <c r="AE18" s="7">
        <f>+AE14+AE15+AE17</f>
        <v>3412</v>
      </c>
      <c r="AF18" s="7">
        <f t="shared" si="7"/>
        <v>16247</v>
      </c>
      <c r="AH18" s="7">
        <f>+AH14-AH15-AH17</f>
        <v>11964</v>
      </c>
      <c r="AI18" s="7">
        <f>+AI14+AI15+AI17</f>
        <v>3675</v>
      </c>
      <c r="AJ18" s="7">
        <f t="shared" si="8"/>
        <v>15639</v>
      </c>
      <c r="AL18" s="7">
        <f>+AL14-AL15-AL17</f>
        <v>12007</v>
      </c>
      <c r="AM18" s="7">
        <f>+AM14+AM15+AM17</f>
        <v>3149</v>
      </c>
      <c r="AN18" s="7">
        <f t="shared" si="9"/>
        <v>15156</v>
      </c>
    </row>
    <row r="19" spans="1:40" x14ac:dyDescent="0.35">
      <c r="A19" t="s">
        <v>69</v>
      </c>
      <c r="B19" s="6">
        <v>309</v>
      </c>
      <c r="C19" s="6">
        <v>1940</v>
      </c>
      <c r="D19" s="7">
        <f t="shared" si="0"/>
        <v>2249</v>
      </c>
      <c r="F19" s="6">
        <v>2192</v>
      </c>
      <c r="G19" s="6">
        <v>3506</v>
      </c>
      <c r="H19" s="7">
        <f t="shared" si="1"/>
        <v>5698</v>
      </c>
      <c r="J19" s="6">
        <v>-8054</v>
      </c>
      <c r="K19" s="6">
        <v>1134</v>
      </c>
      <c r="L19" s="7">
        <f t="shared" si="2"/>
        <v>-6920</v>
      </c>
      <c r="N19" s="6">
        <v>501</v>
      </c>
      <c r="O19" s="6">
        <v>2653</v>
      </c>
      <c r="P19" s="7">
        <f t="shared" si="3"/>
        <v>3154</v>
      </c>
      <c r="R19" s="6">
        <v>1698</v>
      </c>
      <c r="S19" s="6">
        <v>2852</v>
      </c>
      <c r="T19" s="7">
        <f t="shared" si="4"/>
        <v>4550</v>
      </c>
      <c r="V19" s="6">
        <v>2815</v>
      </c>
      <c r="W19" s="6">
        <v>1943</v>
      </c>
      <c r="X19" s="7">
        <f t="shared" si="5"/>
        <v>4758</v>
      </c>
      <c r="Z19" s="6">
        <v>-551</v>
      </c>
      <c r="AA19" s="6">
        <v>5092</v>
      </c>
      <c r="AB19" s="7">
        <f t="shared" si="6"/>
        <v>4541</v>
      </c>
      <c r="AD19" s="6">
        <v>3566</v>
      </c>
      <c r="AE19" s="6">
        <v>1153</v>
      </c>
      <c r="AF19" s="7">
        <f t="shared" si="7"/>
        <v>4719</v>
      </c>
      <c r="AH19" s="6">
        <v>2219</v>
      </c>
      <c r="AI19" s="6">
        <v>1795</v>
      </c>
      <c r="AJ19" s="7">
        <f t="shared" si="8"/>
        <v>4014</v>
      </c>
      <c r="AL19" s="6">
        <v>3796</v>
      </c>
      <c r="AM19" s="6">
        <v>1055</v>
      </c>
      <c r="AN19" s="7">
        <f t="shared" si="9"/>
        <v>4851</v>
      </c>
    </row>
    <row r="20" spans="1:40" x14ac:dyDescent="0.35">
      <c r="A20" s="1" t="s">
        <v>5</v>
      </c>
      <c r="B20" s="7">
        <f>+B18-B19</f>
        <v>-7012</v>
      </c>
      <c r="C20" s="7">
        <f>+C18-C19</f>
        <v>11550</v>
      </c>
      <c r="D20" s="7">
        <f t="shared" si="0"/>
        <v>4538</v>
      </c>
      <c r="F20" s="7">
        <f>+F18-F19</f>
        <v>3337</v>
      </c>
      <c r="G20" s="7">
        <f>+G18-G19</f>
        <v>10945</v>
      </c>
      <c r="H20" s="7">
        <f t="shared" si="1"/>
        <v>14282</v>
      </c>
      <c r="J20" s="7">
        <f>+J18-J19</f>
        <v>10450</v>
      </c>
      <c r="K20" s="7">
        <f>+K18-K19</f>
        <v>3177</v>
      </c>
      <c r="L20" s="7">
        <f t="shared" si="2"/>
        <v>13627</v>
      </c>
      <c r="N20" s="7">
        <f>+N18-N19</f>
        <v>4856</v>
      </c>
      <c r="O20" s="7">
        <f>+O18-O19</f>
        <v>6397</v>
      </c>
      <c r="P20" s="7">
        <f t="shared" si="3"/>
        <v>11253</v>
      </c>
      <c r="R20" s="7">
        <f>+R18-R19</f>
        <v>6412</v>
      </c>
      <c r="S20" s="7">
        <f>+S18-S19</f>
        <v>4471</v>
      </c>
      <c r="T20" s="7">
        <f t="shared" si="4"/>
        <v>10883</v>
      </c>
      <c r="V20" s="7">
        <f>+V18-V19</f>
        <v>9949</v>
      </c>
      <c r="W20" s="7">
        <f>+W18-W19</f>
        <v>1289</v>
      </c>
      <c r="X20" s="7">
        <f t="shared" si="5"/>
        <v>11238</v>
      </c>
      <c r="Z20" s="7">
        <f>+Z18-Z19</f>
        <v>13293</v>
      </c>
      <c r="AA20" s="7">
        <f>+AA18-AA19</f>
        <v>-2027</v>
      </c>
      <c r="AB20" s="7">
        <f t="shared" si="6"/>
        <v>11266</v>
      </c>
      <c r="AD20" s="7">
        <f>+AD18-AD19</f>
        <v>9269</v>
      </c>
      <c r="AE20" s="7">
        <f>+AE18-AE19</f>
        <v>2259</v>
      </c>
      <c r="AF20" s="7">
        <f t="shared" si="7"/>
        <v>11528</v>
      </c>
      <c r="AH20" s="7">
        <f>+AH18-AH19</f>
        <v>9745</v>
      </c>
      <c r="AI20" s="7">
        <f>+AI18-AI19</f>
        <v>1880</v>
      </c>
      <c r="AJ20" s="7">
        <f t="shared" si="8"/>
        <v>11625</v>
      </c>
      <c r="AL20" s="7">
        <f>+AL18-AL19</f>
        <v>8211</v>
      </c>
      <c r="AM20" s="7">
        <f>+AM18-AM19</f>
        <v>2094</v>
      </c>
      <c r="AN20" s="7">
        <f t="shared" si="9"/>
        <v>10305</v>
      </c>
    </row>
    <row r="21" spans="1:40" x14ac:dyDescent="0.35">
      <c r="A21" s="1" t="s">
        <v>6</v>
      </c>
      <c r="B21" s="4">
        <f>+B20/B24</f>
        <v>-0.16255940651443143</v>
      </c>
      <c r="C21" s="3"/>
      <c r="D21" s="8">
        <f>+D20/D24</f>
        <v>0.10479643442717594</v>
      </c>
      <c r="F21" s="4">
        <f>+F20/F24</f>
        <v>8.321280734127974E-2</v>
      </c>
      <c r="G21" s="3"/>
      <c r="H21" s="8">
        <f>+H20/H24</f>
        <v>0.35614183831230362</v>
      </c>
      <c r="J21" s="4">
        <f>+J20/J24</f>
        <v>0.26038422246031945</v>
      </c>
      <c r="K21" s="3"/>
      <c r="L21" s="8">
        <f>+L20/L24</f>
        <v>0.33954600951835145</v>
      </c>
      <c r="N21" s="4">
        <f>+N20/N24</f>
        <v>0.12053815221168644</v>
      </c>
      <c r="O21" s="3"/>
      <c r="P21" s="8">
        <f>+P20/P24</f>
        <v>0.27932780618577174</v>
      </c>
      <c r="R21" s="4">
        <f>+R20/R24</f>
        <v>0.15934789631949103</v>
      </c>
      <c r="S21" s="3"/>
      <c r="T21" s="8">
        <f>+T20/T24</f>
        <v>0.27045900743060214</v>
      </c>
      <c r="V21" s="4">
        <f>+V20/V24</f>
        <v>0.25005655113479275</v>
      </c>
      <c r="W21" s="3"/>
      <c r="X21" s="8">
        <f>+X20/X24</f>
        <v>0.28245406791162941</v>
      </c>
      <c r="Z21" s="4">
        <f>+Z20/Z24</f>
        <v>0.33659981768459435</v>
      </c>
      <c r="AA21" s="3"/>
      <c r="AB21" s="8">
        <f>+AB20/AB24</f>
        <v>0.2852729666767953</v>
      </c>
      <c r="AD21" s="4">
        <f>+AD20/AD24</f>
        <v>0.23524186589513224</v>
      </c>
      <c r="AE21" s="3"/>
      <c r="AF21" s="8">
        <f>+AF20/AF24</f>
        <v>0.29257398101619209</v>
      </c>
      <c r="AH21" s="4">
        <f>+AH20/AH24</f>
        <v>0.24734758109548707</v>
      </c>
      <c r="AI21" s="3"/>
      <c r="AJ21" s="8">
        <f>+AJ20/AJ24</f>
        <v>0.29506573937763336</v>
      </c>
      <c r="AL21" s="4">
        <f>+AL20/AL24</f>
        <v>0.20791026257817841</v>
      </c>
      <c r="AM21" s="3"/>
      <c r="AN21" s="8">
        <f>+AN20/AN24</f>
        <v>0.26093231711948955</v>
      </c>
    </row>
    <row r="22" spans="1:40" x14ac:dyDescent="0.35">
      <c r="A22" s="1"/>
      <c r="B22" s="6"/>
      <c r="C22" s="6"/>
      <c r="D22" s="7"/>
      <c r="F22" s="4"/>
      <c r="G22" s="3"/>
      <c r="H22" s="8"/>
      <c r="J22" s="4"/>
      <c r="K22" s="3"/>
      <c r="L22" s="8"/>
      <c r="N22" s="4"/>
      <c r="O22" s="3"/>
      <c r="P22" s="8"/>
      <c r="R22" s="4"/>
      <c r="S22" s="3"/>
      <c r="T22" s="8"/>
      <c r="V22" s="4"/>
      <c r="W22" s="3"/>
      <c r="X22" s="8"/>
      <c r="Z22" s="4"/>
      <c r="AA22" s="3"/>
      <c r="AB22" s="8"/>
      <c r="AD22" s="4"/>
      <c r="AE22" s="3"/>
      <c r="AF22" s="8"/>
      <c r="AH22" s="4"/>
      <c r="AI22" s="3"/>
      <c r="AJ22" s="8"/>
      <c r="AL22" s="4"/>
      <c r="AM22" s="3"/>
      <c r="AN22" s="8"/>
    </row>
    <row r="23" spans="1:40" x14ac:dyDescent="0.35">
      <c r="A23" s="1" t="s">
        <v>42</v>
      </c>
      <c r="B23" s="6">
        <v>43135</v>
      </c>
      <c r="C23" s="6"/>
      <c r="D23" s="7">
        <v>43135</v>
      </c>
      <c r="F23" s="6">
        <v>39433</v>
      </c>
      <c r="H23" s="6">
        <v>39433</v>
      </c>
      <c r="J23" s="6">
        <v>39246</v>
      </c>
      <c r="L23" s="6">
        <v>39246</v>
      </c>
      <c r="N23" s="6">
        <v>39123</v>
      </c>
      <c r="P23" s="6">
        <v>39123</v>
      </c>
      <c r="R23" s="6">
        <v>38972</v>
      </c>
      <c r="T23" s="7">
        <v>38972</v>
      </c>
      <c r="V23" s="6">
        <v>38603</v>
      </c>
      <c r="X23" s="7">
        <v>38603</v>
      </c>
      <c r="Z23" s="6">
        <v>38465</v>
      </c>
      <c r="AB23" s="7">
        <v>38465</v>
      </c>
      <c r="AD23" s="6">
        <v>38342</v>
      </c>
      <c r="AF23" s="7">
        <v>38342</v>
      </c>
      <c r="AH23" s="6">
        <v>38233</v>
      </c>
      <c r="AJ23" s="7">
        <v>39233</v>
      </c>
      <c r="AL23" s="6">
        <v>37886</v>
      </c>
      <c r="AN23" s="7">
        <v>37886</v>
      </c>
    </row>
    <row r="24" spans="1:40" x14ac:dyDescent="0.35">
      <c r="A24" s="1" t="s">
        <v>70</v>
      </c>
      <c r="B24" s="6">
        <v>43135</v>
      </c>
      <c r="C24" s="6">
        <v>168</v>
      </c>
      <c r="D24" s="7">
        <f t="shared" si="0"/>
        <v>43303</v>
      </c>
      <c r="F24" s="6">
        <v>40102</v>
      </c>
      <c r="H24" s="7">
        <f t="shared" si="1"/>
        <v>40102</v>
      </c>
      <c r="J24" s="6">
        <v>40133</v>
      </c>
      <c r="K24" s="6"/>
      <c r="L24" s="7">
        <f t="shared" si="2"/>
        <v>40133</v>
      </c>
      <c r="N24" s="6">
        <v>40286</v>
      </c>
      <c r="P24" s="7">
        <f t="shared" si="3"/>
        <v>40286</v>
      </c>
      <c r="R24" s="6">
        <v>40239</v>
      </c>
      <c r="T24" s="7">
        <f t="shared" si="4"/>
        <v>40239</v>
      </c>
      <c r="V24" s="6">
        <v>39787</v>
      </c>
      <c r="X24" s="7">
        <f t="shared" si="5"/>
        <v>39787</v>
      </c>
      <c r="Z24" s="6">
        <v>39492</v>
      </c>
      <c r="AB24" s="7">
        <f t="shared" si="6"/>
        <v>39492</v>
      </c>
      <c r="AD24" s="6">
        <v>39402</v>
      </c>
      <c r="AF24" s="7">
        <f t="shared" si="7"/>
        <v>39402</v>
      </c>
      <c r="AH24" s="6">
        <v>39398</v>
      </c>
      <c r="AJ24" s="7">
        <f t="shared" si="8"/>
        <v>39398</v>
      </c>
      <c r="AL24" s="6">
        <v>39493</v>
      </c>
      <c r="AN24" s="7">
        <f t="shared" si="9"/>
        <v>39493</v>
      </c>
    </row>
    <row r="25" spans="1:40" x14ac:dyDescent="0.35">
      <c r="D25" s="28"/>
    </row>
    <row r="26" spans="1:40" x14ac:dyDescent="0.35">
      <c r="A26" s="11" t="s">
        <v>43</v>
      </c>
      <c r="B26" s="6">
        <v>2745</v>
      </c>
      <c r="D26" s="7">
        <f t="shared" si="0"/>
        <v>2745</v>
      </c>
      <c r="F26" s="6">
        <v>2981</v>
      </c>
      <c r="H26" s="7">
        <f t="shared" si="1"/>
        <v>2981</v>
      </c>
      <c r="J26" s="6">
        <v>2765</v>
      </c>
      <c r="L26" s="7">
        <f t="shared" ref="L26:L27" si="20">+J26+K26</f>
        <v>2765</v>
      </c>
      <c r="N26" s="6">
        <v>2489</v>
      </c>
      <c r="P26" s="7">
        <f t="shared" ref="P26:P27" si="21">+N26+O26</f>
        <v>2489</v>
      </c>
      <c r="R26" s="6">
        <v>2480</v>
      </c>
      <c r="T26" s="7">
        <f t="shared" si="4"/>
        <v>2480</v>
      </c>
      <c r="V26" s="6">
        <f>5029-R26</f>
        <v>2549</v>
      </c>
      <c r="X26" s="7">
        <f t="shared" si="5"/>
        <v>2549</v>
      </c>
      <c r="Z26" s="6">
        <v>2513</v>
      </c>
      <c r="AB26" s="7">
        <f t="shared" ref="AB26:AB27" si="22">+Z26+AA26</f>
        <v>2513</v>
      </c>
      <c r="AD26" s="6">
        <v>2477</v>
      </c>
      <c r="AF26" s="7">
        <f t="shared" ref="AF26:AF27" si="23">+AD26+AE26</f>
        <v>2477</v>
      </c>
      <c r="AH26" s="6">
        <v>2514</v>
      </c>
      <c r="AJ26" s="7">
        <f t="shared" ref="AJ26:AJ27" si="24">+AH26+AI26</f>
        <v>2514</v>
      </c>
      <c r="AL26" s="6">
        <v>2617</v>
      </c>
      <c r="AN26" s="7">
        <f t="shared" ref="AN26:AN27" si="25">+AL26+AM26</f>
        <v>2617</v>
      </c>
    </row>
    <row r="27" spans="1:40" x14ac:dyDescent="0.35">
      <c r="A27" s="11" t="s">
        <v>44</v>
      </c>
      <c r="B27" s="6">
        <v>927</v>
      </c>
      <c r="D27" s="7">
        <f t="shared" si="0"/>
        <v>927</v>
      </c>
      <c r="F27" s="6">
        <v>392</v>
      </c>
      <c r="H27" s="7">
        <f t="shared" si="1"/>
        <v>392</v>
      </c>
      <c r="J27" s="6">
        <v>451</v>
      </c>
      <c r="L27" s="7">
        <f t="shared" si="20"/>
        <v>451</v>
      </c>
      <c r="N27" s="6">
        <v>451</v>
      </c>
      <c r="P27" s="7">
        <f t="shared" si="21"/>
        <v>451</v>
      </c>
      <c r="R27" s="6">
        <v>451</v>
      </c>
      <c r="T27" s="7">
        <f t="shared" si="4"/>
        <v>451</v>
      </c>
      <c r="V27" s="6">
        <v>451</v>
      </c>
      <c r="X27" s="7">
        <f t="shared" si="5"/>
        <v>451</v>
      </c>
      <c r="Z27" s="6">
        <v>582</v>
      </c>
      <c r="AB27" s="7">
        <f t="shared" si="22"/>
        <v>582</v>
      </c>
      <c r="AD27" s="6">
        <v>689</v>
      </c>
      <c r="AF27" s="7">
        <f t="shared" si="23"/>
        <v>689</v>
      </c>
      <c r="AH27" s="6">
        <v>689</v>
      </c>
      <c r="AJ27" s="7">
        <f t="shared" si="24"/>
        <v>689</v>
      </c>
      <c r="AL27" s="6">
        <v>689</v>
      </c>
      <c r="AN27" s="7">
        <f t="shared" si="25"/>
        <v>689</v>
      </c>
    </row>
    <row r="29" spans="1:40" x14ac:dyDescent="0.35">
      <c r="A29" t="s">
        <v>71</v>
      </c>
    </row>
    <row r="30" spans="1:40" x14ac:dyDescent="0.35">
      <c r="A30" t="s">
        <v>72</v>
      </c>
    </row>
    <row r="31" spans="1:40" x14ac:dyDescent="0.35">
      <c r="A31" t="s">
        <v>73</v>
      </c>
    </row>
    <row r="32" spans="1:40" x14ac:dyDescent="0.35">
      <c r="A32" t="s">
        <v>74</v>
      </c>
    </row>
    <row r="33" spans="1:20" x14ac:dyDescent="0.35">
      <c r="A33" t="s">
        <v>75</v>
      </c>
    </row>
    <row r="34" spans="1:20" x14ac:dyDescent="0.35">
      <c r="A34" t="s">
        <v>76</v>
      </c>
    </row>
    <row r="35" spans="1:20" x14ac:dyDescent="0.35">
      <c r="A35" s="1"/>
      <c r="R35" s="28"/>
      <c r="T35" s="28"/>
    </row>
    <row r="36" spans="1:20" x14ac:dyDescent="0.35">
      <c r="R36" s="28"/>
      <c r="T36" s="28"/>
    </row>
    <row r="37" spans="1:20" x14ac:dyDescent="0.35">
      <c r="R37" s="28"/>
      <c r="T37" s="28"/>
    </row>
    <row r="38" spans="1:20" x14ac:dyDescent="0.35">
      <c r="A38" s="1"/>
      <c r="R38" s="28"/>
      <c r="T38" s="28"/>
    </row>
    <row r="39" spans="1:20" x14ac:dyDescent="0.35">
      <c r="R39" s="28"/>
      <c r="T39" s="28"/>
    </row>
    <row r="40" spans="1:20" x14ac:dyDescent="0.35">
      <c r="R40" s="28"/>
      <c r="T40" s="28"/>
    </row>
    <row r="41" spans="1:20" x14ac:dyDescent="0.35">
      <c r="R41" s="28"/>
      <c r="T41" s="28"/>
    </row>
    <row r="42" spans="1:20" x14ac:dyDescent="0.35">
      <c r="R42" s="28"/>
      <c r="T42" s="28"/>
    </row>
    <row r="43" spans="1:20" x14ac:dyDescent="0.35">
      <c r="R43" s="28"/>
      <c r="T43" s="28"/>
    </row>
    <row r="44" spans="1:20" x14ac:dyDescent="0.35">
      <c r="R44" s="28"/>
      <c r="T44" s="28"/>
    </row>
    <row r="45" spans="1:20" x14ac:dyDescent="0.35">
      <c r="R45" s="28"/>
      <c r="T45" s="28"/>
    </row>
    <row r="46" spans="1:20" x14ac:dyDescent="0.35">
      <c r="R46" s="28"/>
      <c r="T46" s="28"/>
    </row>
    <row r="47" spans="1:20" x14ac:dyDescent="0.35">
      <c r="R47" s="28"/>
      <c r="T47" s="28"/>
    </row>
    <row r="48" spans="1:20" x14ac:dyDescent="0.35">
      <c r="R48" s="28"/>
      <c r="T48" s="28"/>
    </row>
    <row r="49" spans="1:20" x14ac:dyDescent="0.35">
      <c r="A49" s="1"/>
      <c r="R49" s="28"/>
      <c r="T49" s="28"/>
    </row>
    <row r="50" spans="1:20" x14ac:dyDescent="0.35">
      <c r="A50" s="1"/>
      <c r="R50" s="28"/>
      <c r="T50" s="28"/>
    </row>
    <row r="51" spans="1:20" x14ac:dyDescent="0.35">
      <c r="A51" s="1"/>
      <c r="R51" s="28"/>
      <c r="T51" s="28"/>
    </row>
    <row r="52" spans="1:20" x14ac:dyDescent="0.35">
      <c r="A52" s="1"/>
      <c r="R52" s="28"/>
      <c r="T52" s="28"/>
    </row>
    <row r="53" spans="1:20" x14ac:dyDescent="0.35">
      <c r="A53" s="1"/>
      <c r="R53" s="28"/>
      <c r="T53" s="28"/>
    </row>
    <row r="54" spans="1:20" x14ac:dyDescent="0.35">
      <c r="R54" s="28"/>
      <c r="T54" s="28"/>
    </row>
    <row r="55" spans="1:20" x14ac:dyDescent="0.35">
      <c r="A55" s="11"/>
      <c r="R55" s="28"/>
      <c r="T55" s="28"/>
    </row>
    <row r="56" spans="1:20" x14ac:dyDescent="0.35">
      <c r="A56" s="11"/>
      <c r="R56" s="28"/>
      <c r="T56" s="28"/>
    </row>
  </sheetData>
  <mergeCells count="10">
    <mergeCell ref="B4:D4"/>
    <mergeCell ref="AL4:AN4"/>
    <mergeCell ref="AH4:AJ4"/>
    <mergeCell ref="AD4:AF4"/>
    <mergeCell ref="F4:H4"/>
    <mergeCell ref="V4:X4"/>
    <mergeCell ref="J4:L4"/>
    <mergeCell ref="Z4:AB4"/>
    <mergeCell ref="N4:P4"/>
    <mergeCell ref="R4: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75" zoomScaleNormal="75" workbookViewId="0">
      <selection activeCell="A2" sqref="A2"/>
    </sheetView>
  </sheetViews>
  <sheetFormatPr defaultRowHeight="14.5" x14ac:dyDescent="0.35"/>
  <cols>
    <col min="1" max="1" width="36.1796875" bestFit="1" customWidth="1"/>
  </cols>
  <sheetData>
    <row r="1" spans="1:14" x14ac:dyDescent="0.35">
      <c r="A1" s="1" t="s">
        <v>46</v>
      </c>
      <c r="B1" s="7"/>
      <c r="C1" s="7"/>
      <c r="D1" s="7"/>
      <c r="E1" s="7"/>
      <c r="F1" s="7"/>
      <c r="G1" s="7"/>
      <c r="H1" s="7"/>
      <c r="I1" s="7"/>
      <c r="J1" s="7"/>
      <c r="L1" s="7"/>
      <c r="M1" s="13"/>
    </row>
    <row r="2" spans="1:14" x14ac:dyDescent="0.35">
      <c r="A2" s="1" t="s">
        <v>66</v>
      </c>
      <c r="B2" s="9"/>
      <c r="C2" s="9"/>
      <c r="D2" s="9"/>
      <c r="E2" s="9"/>
    </row>
    <row r="3" spans="1:14" x14ac:dyDescent="0.35">
      <c r="A3" t="s">
        <v>65</v>
      </c>
      <c r="B3" s="34">
        <v>2018</v>
      </c>
      <c r="C3" s="34"/>
      <c r="D3" s="34"/>
      <c r="E3" s="34"/>
      <c r="F3" s="34"/>
      <c r="G3" s="35">
        <v>2019</v>
      </c>
      <c r="H3" s="35"/>
      <c r="I3" s="35"/>
      <c r="J3" s="35"/>
      <c r="K3" s="35"/>
      <c r="L3" s="36">
        <v>2020</v>
      </c>
      <c r="M3" s="36"/>
    </row>
    <row r="4" spans="1:14" x14ac:dyDescent="0.35">
      <c r="B4" s="27" t="s">
        <v>25</v>
      </c>
      <c r="C4" s="27" t="s">
        <v>26</v>
      </c>
      <c r="D4" s="27" t="s">
        <v>27</v>
      </c>
      <c r="E4" s="27" t="s">
        <v>28</v>
      </c>
      <c r="F4" s="10">
        <v>2018</v>
      </c>
      <c r="G4" s="27" t="s">
        <v>25</v>
      </c>
      <c r="H4" s="27" t="s">
        <v>26</v>
      </c>
      <c r="I4" s="27" t="s">
        <v>27</v>
      </c>
      <c r="J4" s="27" t="s">
        <v>28</v>
      </c>
      <c r="K4" s="10">
        <v>2019</v>
      </c>
      <c r="L4" s="27" t="s">
        <v>25</v>
      </c>
      <c r="M4" s="27" t="s">
        <v>26</v>
      </c>
    </row>
    <row r="5" spans="1:14" x14ac:dyDescent="0.35">
      <c r="A5" t="s">
        <v>39</v>
      </c>
      <c r="B5" s="18">
        <v>-666</v>
      </c>
      <c r="C5" s="18">
        <v>20276</v>
      </c>
      <c r="D5" s="18">
        <v>24277</v>
      </c>
      <c r="E5" s="18">
        <v>17306</v>
      </c>
      <c r="F5" s="23">
        <f>SUM(B5:E5)</f>
        <v>61193</v>
      </c>
      <c r="G5" s="18">
        <v>10468</v>
      </c>
      <c r="H5" s="18">
        <v>21053</v>
      </c>
      <c r="I5" s="18">
        <v>26442</v>
      </c>
      <c r="J5" s="18">
        <v>22421</v>
      </c>
      <c r="K5" s="23">
        <f>SUM(G5:J5)</f>
        <v>80384</v>
      </c>
      <c r="L5" s="18">
        <v>9408</v>
      </c>
      <c r="M5" s="18">
        <v>-2156</v>
      </c>
      <c r="N5" s="26"/>
    </row>
    <row r="6" spans="1:14" x14ac:dyDescent="0.35">
      <c r="A6" t="s">
        <v>33</v>
      </c>
      <c r="B6" s="18">
        <v>-2135</v>
      </c>
      <c r="C6" s="18">
        <v>-5626</v>
      </c>
      <c r="D6" s="18">
        <v>-5005</v>
      </c>
      <c r="E6" s="18">
        <v>-7366</v>
      </c>
      <c r="F6" s="20">
        <f>SUM(B6:E6)</f>
        <v>-20132</v>
      </c>
      <c r="G6" s="18">
        <v>-10550</v>
      </c>
      <c r="H6" s="18">
        <v>-3434</v>
      </c>
      <c r="I6" s="18">
        <v>-3336</v>
      </c>
      <c r="J6" s="18">
        <v>-4741</v>
      </c>
      <c r="K6" s="20">
        <f>SUM(G6:J6)</f>
        <v>-22061</v>
      </c>
      <c r="L6" s="18">
        <v>-2698</v>
      </c>
      <c r="M6" s="18">
        <v>-2255</v>
      </c>
      <c r="N6" s="26"/>
    </row>
    <row r="7" spans="1:14" x14ac:dyDescent="0.35">
      <c r="A7" t="s">
        <v>40</v>
      </c>
      <c r="B7" s="24">
        <f t="shared" ref="B7:I7" si="0">+B5+B6</f>
        <v>-2801</v>
      </c>
      <c r="C7" s="19">
        <f t="shared" si="0"/>
        <v>14650</v>
      </c>
      <c r="D7" s="19">
        <f t="shared" si="0"/>
        <v>19272</v>
      </c>
      <c r="E7" s="19">
        <f t="shared" si="0"/>
        <v>9940</v>
      </c>
      <c r="F7" s="20">
        <f t="shared" si="0"/>
        <v>41061</v>
      </c>
      <c r="G7" s="24">
        <f t="shared" si="0"/>
        <v>-82</v>
      </c>
      <c r="H7" s="19">
        <f t="shared" si="0"/>
        <v>17619</v>
      </c>
      <c r="I7" s="19">
        <f t="shared" si="0"/>
        <v>23106</v>
      </c>
      <c r="J7" s="19">
        <f>+J5+J6</f>
        <v>17680</v>
      </c>
      <c r="K7" s="20">
        <f t="shared" ref="K7:M7" si="1">+K5+K6</f>
        <v>58323</v>
      </c>
      <c r="L7" s="19">
        <f t="shared" si="1"/>
        <v>6710</v>
      </c>
      <c r="M7" s="19">
        <f t="shared" si="1"/>
        <v>-4411</v>
      </c>
      <c r="N7" s="26"/>
    </row>
    <row r="8" spans="1:14" x14ac:dyDescent="0.35">
      <c r="B8" s="7"/>
      <c r="C8" s="7"/>
      <c r="D8" s="15"/>
      <c r="E8" s="7"/>
      <c r="F8" s="13"/>
      <c r="M8" s="26"/>
    </row>
    <row r="9" spans="1:14" x14ac:dyDescent="0.35">
      <c r="H9" s="26"/>
    </row>
    <row r="10" spans="1:14" x14ac:dyDescent="0.35">
      <c r="A10" s="1"/>
      <c r="B10" s="9"/>
      <c r="C10" s="9"/>
      <c r="D10" s="9"/>
    </row>
    <row r="11" spans="1:14" x14ac:dyDescent="0.35">
      <c r="A11" s="11"/>
      <c r="B11" s="12"/>
      <c r="C11" s="12"/>
      <c r="D11" s="15"/>
    </row>
    <row r="12" spans="1:14" x14ac:dyDescent="0.35">
      <c r="B12" s="12"/>
      <c r="C12" s="12"/>
      <c r="D12" s="15"/>
    </row>
    <row r="13" spans="1:14" x14ac:dyDescent="0.35">
      <c r="B13" s="12"/>
      <c r="C13" s="12"/>
      <c r="D13" s="15"/>
    </row>
    <row r="14" spans="1:14" x14ac:dyDescent="0.35">
      <c r="B14" s="14"/>
      <c r="C14" s="14"/>
      <c r="D14" s="15"/>
    </row>
    <row r="15" spans="1:14" x14ac:dyDescent="0.35">
      <c r="B15" s="14"/>
      <c r="C15" s="14"/>
      <c r="D15" s="15"/>
    </row>
    <row r="17" spans="1:6" x14ac:dyDescent="0.35">
      <c r="A17" s="1"/>
      <c r="B17" s="9"/>
      <c r="C17" s="9"/>
      <c r="D17" s="9"/>
    </row>
    <row r="18" spans="1:6" x14ac:dyDescent="0.35">
      <c r="A18" s="11"/>
      <c r="B18" s="12"/>
      <c r="C18" s="12"/>
      <c r="D18" s="15"/>
    </row>
    <row r="19" spans="1:6" x14ac:dyDescent="0.35">
      <c r="B19" s="12"/>
      <c r="C19" s="12"/>
      <c r="D19" s="15"/>
    </row>
    <row r="20" spans="1:6" x14ac:dyDescent="0.35">
      <c r="B20" s="12"/>
      <c r="C20" s="12"/>
      <c r="D20" s="15"/>
    </row>
    <row r="21" spans="1:6" x14ac:dyDescent="0.35">
      <c r="B21" s="14"/>
      <c r="C21" s="14"/>
      <c r="D21" s="15"/>
    </row>
    <row r="22" spans="1:6" x14ac:dyDescent="0.35">
      <c r="B22" s="14"/>
      <c r="C22" s="12"/>
      <c r="D22" s="15"/>
    </row>
    <row r="24" spans="1:6" x14ac:dyDescent="0.35">
      <c r="A24" s="1"/>
      <c r="B24" s="9"/>
      <c r="C24" s="9"/>
      <c r="D24" s="9"/>
      <c r="F24" s="1"/>
    </row>
    <row r="25" spans="1:6" x14ac:dyDescent="0.35">
      <c r="A25" s="11"/>
      <c r="B25" s="12"/>
      <c r="C25" s="12"/>
      <c r="D25" s="15"/>
    </row>
    <row r="26" spans="1:6" x14ac:dyDescent="0.35">
      <c r="B26" s="12"/>
      <c r="C26" s="12"/>
      <c r="D26" s="15"/>
    </row>
    <row r="27" spans="1:6" x14ac:dyDescent="0.35">
      <c r="B27" s="12"/>
      <c r="C27" s="12"/>
      <c r="D27" s="15"/>
    </row>
    <row r="28" spans="1:6" x14ac:dyDescent="0.35">
      <c r="B28" s="14"/>
      <c r="C28" s="14"/>
      <c r="D28" s="15"/>
    </row>
    <row r="29" spans="1:6" x14ac:dyDescent="0.35">
      <c r="B29" s="14"/>
      <c r="C29" s="12"/>
      <c r="D29" s="15"/>
    </row>
  </sheetData>
  <mergeCells count="3">
    <mergeCell ref="B3:F3"/>
    <mergeCell ref="G3:K3"/>
    <mergeCell ref="L3:M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tabSelected="1" zoomScale="75" zoomScaleNormal="75" workbookViewId="0">
      <selection activeCell="A27" sqref="A27"/>
    </sheetView>
  </sheetViews>
  <sheetFormatPr defaultRowHeight="14.5" x14ac:dyDescent="0.35"/>
  <cols>
    <col min="1" max="1" width="21.81640625" bestFit="1" customWidth="1"/>
  </cols>
  <sheetData>
    <row r="1" spans="1:16384" x14ac:dyDescent="0.35">
      <c r="A1" s="1" t="s">
        <v>46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35">
      <c r="A2" s="1" t="s">
        <v>47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x14ac:dyDescent="0.35">
      <c r="A3" t="s">
        <v>65</v>
      </c>
    </row>
    <row r="4" spans="1:16384" x14ac:dyDescent="0.35">
      <c r="B4" s="36">
        <v>2018</v>
      </c>
      <c r="C4" s="36"/>
      <c r="D4" s="36"/>
      <c r="E4" s="36"/>
      <c r="F4" s="36"/>
      <c r="G4" s="36">
        <v>2019</v>
      </c>
      <c r="H4" s="36"/>
      <c r="I4" s="36"/>
      <c r="J4" s="36"/>
      <c r="K4" s="36"/>
      <c r="L4" s="36">
        <v>2020</v>
      </c>
      <c r="M4" s="36"/>
    </row>
    <row r="5" spans="1:16384" x14ac:dyDescent="0.35">
      <c r="B5" s="27" t="s">
        <v>25</v>
      </c>
      <c r="C5" s="27" t="s">
        <v>26</v>
      </c>
      <c r="D5" s="27" t="s">
        <v>27</v>
      </c>
      <c r="E5" s="27" t="s">
        <v>28</v>
      </c>
      <c r="F5" s="10">
        <v>2018</v>
      </c>
      <c r="G5" s="27" t="s">
        <v>25</v>
      </c>
      <c r="H5" s="27" t="s">
        <v>26</v>
      </c>
      <c r="I5" s="27" t="s">
        <v>27</v>
      </c>
      <c r="J5" s="27" t="s">
        <v>28</v>
      </c>
      <c r="K5" s="10">
        <v>2019</v>
      </c>
      <c r="L5" s="27" t="s">
        <v>25</v>
      </c>
      <c r="M5" s="27" t="s">
        <v>26</v>
      </c>
    </row>
    <row r="6" spans="1:16384" x14ac:dyDescent="0.35">
      <c r="A6" s="1" t="s">
        <v>34</v>
      </c>
    </row>
    <row r="7" spans="1:16384" x14ac:dyDescent="0.35">
      <c r="A7" t="s">
        <v>29</v>
      </c>
      <c r="B7" s="21">
        <v>43506</v>
      </c>
      <c r="C7" s="21">
        <v>45103</v>
      </c>
      <c r="D7" s="21">
        <v>42472</v>
      </c>
      <c r="E7" s="21">
        <v>47359</v>
      </c>
      <c r="F7" s="29">
        <v>178440</v>
      </c>
      <c r="G7" s="21">
        <v>49716</v>
      </c>
      <c r="H7" s="21">
        <v>53466</v>
      </c>
      <c r="I7" s="21">
        <v>50917</v>
      </c>
      <c r="J7" s="21">
        <v>57678</v>
      </c>
      <c r="K7" s="29">
        <v>211777</v>
      </c>
      <c r="L7" s="21">
        <v>55010</v>
      </c>
      <c r="M7" s="21">
        <v>39544</v>
      </c>
      <c r="N7" s="16"/>
    </row>
    <row r="8" spans="1:16384" x14ac:dyDescent="0.35">
      <c r="A8" t="s">
        <v>30</v>
      </c>
      <c r="B8" s="21">
        <v>18063</v>
      </c>
      <c r="C8" s="21">
        <v>19343</v>
      </c>
      <c r="D8" s="21">
        <v>19374</v>
      </c>
      <c r="E8" s="21">
        <v>17262</v>
      </c>
      <c r="F8" s="29">
        <v>74042</v>
      </c>
      <c r="G8" s="21">
        <v>20058</v>
      </c>
      <c r="H8" s="21">
        <v>16865</v>
      </c>
      <c r="I8" s="21">
        <v>18281</v>
      </c>
      <c r="J8" s="21">
        <v>17330</v>
      </c>
      <c r="K8" s="29">
        <v>72534</v>
      </c>
      <c r="L8" s="21">
        <v>19356</v>
      </c>
      <c r="M8" s="21">
        <v>15591</v>
      </c>
      <c r="N8" s="16"/>
    </row>
    <row r="9" spans="1:16384" x14ac:dyDescent="0.35">
      <c r="A9" t="s">
        <v>31</v>
      </c>
      <c r="B9" s="21">
        <v>12817</v>
      </c>
      <c r="C9" s="21">
        <v>13031</v>
      </c>
      <c r="D9" s="21">
        <v>11436</v>
      </c>
      <c r="E9" s="21">
        <v>11651</v>
      </c>
      <c r="F9" s="29">
        <v>48935</v>
      </c>
      <c r="G9" s="21">
        <v>9524</v>
      </c>
      <c r="H9" s="21">
        <v>9127</v>
      </c>
      <c r="I9" s="21">
        <v>9355</v>
      </c>
      <c r="J9" s="21">
        <v>8225</v>
      </c>
      <c r="K9" s="29">
        <v>36231</v>
      </c>
      <c r="L9" s="21">
        <v>9062</v>
      </c>
      <c r="M9" s="21">
        <v>5804</v>
      </c>
      <c r="N9" s="16"/>
    </row>
    <row r="10" spans="1:16384" x14ac:dyDescent="0.35">
      <c r="A10" t="s">
        <v>32</v>
      </c>
      <c r="B10" s="21">
        <v>-2898</v>
      </c>
      <c r="C10" s="21">
        <v>-3391</v>
      </c>
      <c r="D10" s="21">
        <v>-3027</v>
      </c>
      <c r="E10" s="21">
        <v>-3521</v>
      </c>
      <c r="F10" s="29">
        <v>-12837</v>
      </c>
      <c r="G10" s="21">
        <v>-3864</v>
      </c>
      <c r="H10" s="21">
        <v>-4268</v>
      </c>
      <c r="I10" s="21">
        <v>-3903</v>
      </c>
      <c r="J10" s="21">
        <v>-4518</v>
      </c>
      <c r="K10" s="29">
        <v>-16553</v>
      </c>
      <c r="L10" s="21">
        <v>-4683</v>
      </c>
      <c r="M10" s="21">
        <v>-3540</v>
      </c>
      <c r="N10" s="16"/>
    </row>
    <row r="11" spans="1:16384" x14ac:dyDescent="0.35">
      <c r="A11" s="17" t="s">
        <v>35</v>
      </c>
      <c r="B11" s="22">
        <f t="shared" ref="B11:M11" si="0">+B7+B8+B9+B10</f>
        <v>71488</v>
      </c>
      <c r="C11" s="22">
        <f t="shared" si="0"/>
        <v>74086</v>
      </c>
      <c r="D11" s="22">
        <f t="shared" si="0"/>
        <v>70255</v>
      </c>
      <c r="E11" s="22">
        <f t="shared" si="0"/>
        <v>72751</v>
      </c>
      <c r="F11" s="20">
        <f t="shared" si="0"/>
        <v>288580</v>
      </c>
      <c r="G11" s="22">
        <f t="shared" si="0"/>
        <v>75434</v>
      </c>
      <c r="H11" s="22">
        <f t="shared" si="0"/>
        <v>75190</v>
      </c>
      <c r="I11" s="22">
        <f t="shared" si="0"/>
        <v>74650</v>
      </c>
      <c r="J11" s="22">
        <f t="shared" si="0"/>
        <v>78715</v>
      </c>
      <c r="K11" s="20">
        <f t="shared" si="0"/>
        <v>303989</v>
      </c>
      <c r="L11" s="22">
        <f t="shared" si="0"/>
        <v>78745</v>
      </c>
      <c r="M11" s="22">
        <f t="shared" si="0"/>
        <v>57399</v>
      </c>
      <c r="N11" s="16"/>
    </row>
    <row r="12" spans="1:16384" x14ac:dyDescent="0.35">
      <c r="B12" s="24"/>
      <c r="C12" s="24"/>
      <c r="D12" s="24"/>
      <c r="E12" s="24"/>
      <c r="F12" s="30"/>
      <c r="G12" s="24"/>
      <c r="H12" s="24"/>
      <c r="I12" s="24"/>
      <c r="J12" s="24"/>
      <c r="K12" s="30"/>
      <c r="L12" s="24"/>
      <c r="M12" s="24"/>
      <c r="N12" s="16"/>
    </row>
    <row r="13" spans="1:16384" x14ac:dyDescent="0.35">
      <c r="A13" s="1" t="s">
        <v>36</v>
      </c>
      <c r="B13" s="24"/>
      <c r="C13" s="24"/>
      <c r="D13" s="24"/>
      <c r="E13" s="24"/>
      <c r="F13" s="30"/>
      <c r="G13" s="24"/>
      <c r="H13" s="24"/>
      <c r="I13" s="24"/>
      <c r="J13" s="24"/>
      <c r="K13" s="30"/>
      <c r="L13" s="24"/>
      <c r="M13" s="24"/>
      <c r="N13" s="16"/>
    </row>
    <row r="14" spans="1:16384" x14ac:dyDescent="0.35">
      <c r="A14" t="s">
        <v>29</v>
      </c>
      <c r="B14" s="21">
        <v>1149</v>
      </c>
      <c r="C14" s="21">
        <v>995</v>
      </c>
      <c r="D14" s="21">
        <v>1283</v>
      </c>
      <c r="E14" s="21">
        <v>1206</v>
      </c>
      <c r="F14" s="29">
        <v>4633</v>
      </c>
      <c r="G14" s="21">
        <v>1395</v>
      </c>
      <c r="H14" s="21">
        <v>1163</v>
      </c>
      <c r="I14" s="21">
        <v>1478</v>
      </c>
      <c r="J14" s="21">
        <v>1695</v>
      </c>
      <c r="K14" s="29">
        <v>5731</v>
      </c>
      <c r="L14" s="21">
        <v>1781</v>
      </c>
      <c r="M14" s="21">
        <v>821</v>
      </c>
      <c r="N14" s="16"/>
    </row>
    <row r="15" spans="1:16384" x14ac:dyDescent="0.35">
      <c r="A15" t="s">
        <v>30</v>
      </c>
      <c r="B15" s="21">
        <v>3332</v>
      </c>
      <c r="C15" s="21">
        <v>4135</v>
      </c>
      <c r="D15" s="21">
        <v>11244</v>
      </c>
      <c r="E15" s="21">
        <v>6105</v>
      </c>
      <c r="F15" s="29">
        <v>24816</v>
      </c>
      <c r="G15" s="21">
        <v>4087</v>
      </c>
      <c r="H15" s="21">
        <v>3241</v>
      </c>
      <c r="I15" s="21">
        <v>3466</v>
      </c>
      <c r="J15" s="21">
        <v>3264</v>
      </c>
      <c r="K15" s="29">
        <v>14058</v>
      </c>
      <c r="L15" s="21">
        <v>3742</v>
      </c>
      <c r="M15" s="21">
        <v>3318</v>
      </c>
      <c r="N15" s="16"/>
    </row>
    <row r="16" spans="1:16384" x14ac:dyDescent="0.35">
      <c r="A16" t="s">
        <v>31</v>
      </c>
      <c r="B16" s="21">
        <v>6669</v>
      </c>
      <c r="C16" s="21">
        <v>6350</v>
      </c>
      <c r="D16" s="21">
        <v>6119</v>
      </c>
      <c r="E16" s="21">
        <v>6211</v>
      </c>
      <c r="F16" s="29">
        <v>25349</v>
      </c>
      <c r="G16" s="21">
        <v>5596</v>
      </c>
      <c r="H16" s="21">
        <v>6119</v>
      </c>
      <c r="I16" s="21">
        <v>6186</v>
      </c>
      <c r="J16" s="21">
        <v>5673</v>
      </c>
      <c r="K16" s="29">
        <v>23574</v>
      </c>
      <c r="L16" s="21">
        <v>6438</v>
      </c>
      <c r="M16" s="21">
        <v>4473</v>
      </c>
      <c r="N16" s="16"/>
    </row>
    <row r="17" spans="1:14" x14ac:dyDescent="0.35">
      <c r="A17" t="s">
        <v>32</v>
      </c>
      <c r="B17" s="21">
        <v>-8</v>
      </c>
      <c r="C17" s="21">
        <v>7</v>
      </c>
      <c r="D17" s="21">
        <v>-1</v>
      </c>
      <c r="E17" s="21">
        <v>-2</v>
      </c>
      <c r="F17" s="29">
        <v>-4</v>
      </c>
      <c r="G17" s="21">
        <v>-2</v>
      </c>
      <c r="H17" s="21">
        <v>-8</v>
      </c>
      <c r="I17" s="21">
        <v>-4</v>
      </c>
      <c r="J17" s="21">
        <v>-1</v>
      </c>
      <c r="K17" s="29">
        <v>-15</v>
      </c>
      <c r="L17" s="21">
        <v>-2</v>
      </c>
      <c r="M17" s="21">
        <v>-1</v>
      </c>
      <c r="N17" s="16"/>
    </row>
    <row r="18" spans="1:14" x14ac:dyDescent="0.35">
      <c r="A18" s="17" t="s">
        <v>37</v>
      </c>
      <c r="B18" s="22">
        <f t="shared" ref="B18:M18" si="1">+B14+B15+B16+B17</f>
        <v>11142</v>
      </c>
      <c r="C18" s="22">
        <f t="shared" si="1"/>
        <v>11487</v>
      </c>
      <c r="D18" s="22">
        <f t="shared" si="1"/>
        <v>18645</v>
      </c>
      <c r="E18" s="22">
        <f t="shared" si="1"/>
        <v>13520</v>
      </c>
      <c r="F18" s="20">
        <f t="shared" si="1"/>
        <v>54794</v>
      </c>
      <c r="G18" s="22">
        <f t="shared" si="1"/>
        <v>11076</v>
      </c>
      <c r="H18" s="22">
        <f t="shared" si="1"/>
        <v>10515</v>
      </c>
      <c r="I18" s="22">
        <f t="shared" si="1"/>
        <v>11126</v>
      </c>
      <c r="J18" s="22">
        <f t="shared" si="1"/>
        <v>10631</v>
      </c>
      <c r="K18" s="20">
        <f t="shared" si="1"/>
        <v>43348</v>
      </c>
      <c r="L18" s="22">
        <f t="shared" si="1"/>
        <v>11959</v>
      </c>
      <c r="M18" s="22">
        <f t="shared" si="1"/>
        <v>8611</v>
      </c>
      <c r="N18" s="16"/>
    </row>
    <row r="19" spans="1:14" x14ac:dyDescent="0.35">
      <c r="B19" s="24"/>
      <c r="C19" s="24"/>
      <c r="D19" s="24"/>
      <c r="E19" s="24"/>
      <c r="F19" s="30"/>
      <c r="G19" s="24"/>
      <c r="H19" s="24"/>
      <c r="I19" s="24"/>
      <c r="J19" s="24"/>
      <c r="K19" s="30"/>
      <c r="L19" s="24"/>
      <c r="M19" s="24"/>
      <c r="N19" s="16"/>
    </row>
    <row r="20" spans="1:14" x14ac:dyDescent="0.35">
      <c r="A20" s="1" t="s">
        <v>38</v>
      </c>
      <c r="B20" s="24"/>
      <c r="C20" s="24"/>
      <c r="D20" s="24"/>
      <c r="E20" s="24"/>
      <c r="F20" s="30"/>
      <c r="G20" s="24"/>
      <c r="H20" s="24"/>
      <c r="I20" s="24"/>
      <c r="J20" s="24"/>
      <c r="K20" s="30"/>
      <c r="L20" s="24"/>
      <c r="M20" s="24"/>
      <c r="N20" s="16"/>
    </row>
    <row r="21" spans="1:14" x14ac:dyDescent="0.35">
      <c r="A21" t="s">
        <v>29</v>
      </c>
      <c r="B21" s="21">
        <v>44655</v>
      </c>
      <c r="C21" s="21">
        <v>46098</v>
      </c>
      <c r="D21" s="21">
        <v>43755</v>
      </c>
      <c r="E21" s="21">
        <v>48565</v>
      </c>
      <c r="F21" s="29">
        <v>183073</v>
      </c>
      <c r="G21" s="21">
        <v>51111</v>
      </c>
      <c r="H21" s="21">
        <v>54629</v>
      </c>
      <c r="I21" s="21">
        <v>52395</v>
      </c>
      <c r="J21" s="21">
        <v>59373</v>
      </c>
      <c r="K21" s="29">
        <v>217508</v>
      </c>
      <c r="L21" s="21">
        <v>56791</v>
      </c>
      <c r="M21" s="21">
        <v>40365</v>
      </c>
      <c r="N21" s="16"/>
    </row>
    <row r="22" spans="1:14" x14ac:dyDescent="0.35">
      <c r="A22" t="s">
        <v>30</v>
      </c>
      <c r="B22" s="21">
        <v>21395</v>
      </c>
      <c r="C22" s="21">
        <v>23478</v>
      </c>
      <c r="D22" s="21">
        <v>30618</v>
      </c>
      <c r="E22" s="21">
        <v>23367</v>
      </c>
      <c r="F22" s="29">
        <v>98858</v>
      </c>
      <c r="G22" s="21">
        <v>24145</v>
      </c>
      <c r="H22" s="21">
        <v>20106</v>
      </c>
      <c r="I22" s="21">
        <v>21747</v>
      </c>
      <c r="J22" s="21">
        <v>20594</v>
      </c>
      <c r="K22" s="29">
        <v>86592</v>
      </c>
      <c r="L22" s="21">
        <v>23098</v>
      </c>
      <c r="M22" s="21">
        <v>18909</v>
      </c>
      <c r="N22" s="16"/>
    </row>
    <row r="23" spans="1:14" x14ac:dyDescent="0.35">
      <c r="A23" t="s">
        <v>31</v>
      </c>
      <c r="B23" s="21">
        <v>19486</v>
      </c>
      <c r="C23" s="21">
        <v>19381</v>
      </c>
      <c r="D23" s="21">
        <v>17555</v>
      </c>
      <c r="E23" s="21">
        <v>17862</v>
      </c>
      <c r="F23" s="29">
        <v>74284</v>
      </c>
      <c r="G23" s="21">
        <v>15120</v>
      </c>
      <c r="H23" s="21">
        <v>15246</v>
      </c>
      <c r="I23" s="21">
        <v>15541</v>
      </c>
      <c r="J23" s="21">
        <v>13898</v>
      </c>
      <c r="K23" s="29">
        <v>59805</v>
      </c>
      <c r="L23" s="21">
        <v>15500</v>
      </c>
      <c r="M23" s="21">
        <v>10277</v>
      </c>
      <c r="N23" s="16"/>
    </row>
    <row r="24" spans="1:14" x14ac:dyDescent="0.35">
      <c r="A24" t="s">
        <v>32</v>
      </c>
      <c r="B24" s="21">
        <v>-2906</v>
      </c>
      <c r="C24" s="21">
        <v>-3384</v>
      </c>
      <c r="D24" s="21">
        <v>-3028</v>
      </c>
      <c r="E24" s="21">
        <v>-3523</v>
      </c>
      <c r="F24" s="29">
        <v>-12841</v>
      </c>
      <c r="G24" s="21">
        <v>-3866</v>
      </c>
      <c r="H24" s="21">
        <v>-4276</v>
      </c>
      <c r="I24" s="21">
        <v>-3907</v>
      </c>
      <c r="J24" s="21">
        <v>-4519</v>
      </c>
      <c r="K24" s="29">
        <v>-16568</v>
      </c>
      <c r="L24" s="21">
        <v>-4685</v>
      </c>
      <c r="M24" s="21">
        <v>-3541</v>
      </c>
      <c r="N24" s="16"/>
    </row>
    <row r="25" spans="1:14" x14ac:dyDescent="0.35">
      <c r="A25" s="17" t="s">
        <v>38</v>
      </c>
      <c r="B25" s="22">
        <f t="shared" ref="B25:M25" si="2">+B21+B22+B23+B24</f>
        <v>82630</v>
      </c>
      <c r="C25" s="22">
        <f t="shared" si="2"/>
        <v>85573</v>
      </c>
      <c r="D25" s="22">
        <f t="shared" si="2"/>
        <v>88900</v>
      </c>
      <c r="E25" s="22">
        <f t="shared" si="2"/>
        <v>86271</v>
      </c>
      <c r="F25" s="20">
        <f t="shared" si="2"/>
        <v>343374</v>
      </c>
      <c r="G25" s="22">
        <f t="shared" si="2"/>
        <v>86510</v>
      </c>
      <c r="H25" s="22">
        <f t="shared" si="2"/>
        <v>85705</v>
      </c>
      <c r="I25" s="22">
        <f t="shared" si="2"/>
        <v>85776</v>
      </c>
      <c r="J25" s="22">
        <f t="shared" si="2"/>
        <v>89346</v>
      </c>
      <c r="K25" s="20">
        <f t="shared" si="2"/>
        <v>347337</v>
      </c>
      <c r="L25" s="22">
        <f t="shared" si="2"/>
        <v>90704</v>
      </c>
      <c r="M25" s="22">
        <f t="shared" si="2"/>
        <v>66010</v>
      </c>
      <c r="N25" s="16"/>
    </row>
  </sheetData>
  <mergeCells count="3">
    <mergeCell ref="B4:F4"/>
    <mergeCell ref="G4:K4"/>
    <mergeCell ref="L4:M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Disclosures</vt:lpstr>
      <vt:lpstr>GAAP Cons Statement of Oper</vt:lpstr>
      <vt:lpstr>GAAP to non-GAAP-quarterly</vt:lpstr>
      <vt:lpstr>Recon of Free Cash Flow</vt:lpstr>
      <vt:lpstr>Geogr Segment Rev</vt:lpstr>
    </vt:vector>
  </TitlesOfParts>
  <Company>Lantheus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 R</cp:lastModifiedBy>
  <dcterms:created xsi:type="dcterms:W3CDTF">2020-06-29T13:19:01Z</dcterms:created>
  <dcterms:modified xsi:type="dcterms:W3CDTF">2020-09-17T00:28:27Z</dcterms:modified>
</cp:coreProperties>
</file>